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2120" windowHeight="9120"/>
  </bookViews>
  <sheets>
    <sheet name="Title Page" sheetId="8" r:id="rId1"/>
    <sheet name="Inputs" sheetId="1" r:id="rId2"/>
    <sheet name="Phase I" sheetId="3" r:id="rId3"/>
    <sheet name="Phase II" sheetId="9" r:id="rId4"/>
    <sheet name="Phase III" sheetId="10" r:id="rId5"/>
    <sheet name="Phase IV" sheetId="11" r:id="rId6"/>
    <sheet name="System" sheetId="4" r:id="rId7"/>
  </sheets>
  <definedNames>
    <definedName name="Feed">Inputs!$B$48:$H$57</definedName>
    <definedName name="FeedI">'Phase I'!$B$11:$H$16</definedName>
    <definedName name="FeedII">'Phase II'!$B$11:$H$16</definedName>
    <definedName name="FeedIII">'Phase III'!$B$11:$H$16</definedName>
    <definedName name="FeedIV">'Phase IV'!$B$11:$H$16</definedName>
    <definedName name="Gain1">Inputs!$Q$14</definedName>
    <definedName name="Gain2">Inputs!$Q$24</definedName>
    <definedName name="Gain3">Inputs!$Q$34</definedName>
    <definedName name="Gain4">Inputs!$Q$44</definedName>
    <definedName name="HerdSize">Inputs!$G$3</definedName>
    <definedName name="Overhead">Inputs!$B$89:$G$94</definedName>
    <definedName name="PhaseII">Inputs!$D$16</definedName>
    <definedName name="PhaseIII">Inputs!$D$26</definedName>
    <definedName name="PhaseIV">Inputs!$D$36</definedName>
    <definedName name="_xlnm.Print_Area" localSheetId="1">Inputs!$B$1:$I$95</definedName>
    <definedName name="_xlnm.Print_Area" localSheetId="2">'Phase I'!$B$1:$I$77</definedName>
    <definedName name="_xlnm.Print_Area" localSheetId="3">'Phase II'!$B$1:$I$77</definedName>
    <definedName name="_xlnm.Print_Area" localSheetId="4">'Phase III'!$B$1:$I$77</definedName>
    <definedName name="_xlnm.Print_Area" localSheetId="5">'Phase IV'!$B$1:$H$77</definedName>
    <definedName name="_xlnm.Print_Area" localSheetId="6">System!$B$1:$H$82</definedName>
    <definedName name="_xlnm.Print_Area" localSheetId="0">'Title Page'!$A$1:$Q$51</definedName>
  </definedNames>
  <calcPr calcId="145621"/>
</workbook>
</file>

<file path=xl/calcChain.xml><?xml version="1.0" encoding="utf-8"?>
<calcChain xmlns="http://schemas.openxmlformats.org/spreadsheetml/2006/main">
  <c r="H14" i="4" l="1"/>
  <c r="H15" i="4"/>
  <c r="H16" i="4"/>
  <c r="H17" i="4"/>
  <c r="H18" i="4"/>
  <c r="H19" i="4"/>
  <c r="H20" i="4"/>
  <c r="H21" i="4"/>
  <c r="H22" i="4"/>
  <c r="H13" i="4"/>
  <c r="E21" i="10" l="1"/>
  <c r="E22" i="10"/>
  <c r="E23" i="10"/>
  <c r="E24" i="10"/>
  <c r="E25" i="10"/>
  <c r="E26" i="10"/>
  <c r="E27" i="10"/>
  <c r="E28" i="10"/>
  <c r="E20" i="10"/>
  <c r="I4" i="4" l="1"/>
  <c r="I67" i="4"/>
  <c r="I68" i="4"/>
  <c r="I69" i="4"/>
  <c r="I70" i="4"/>
  <c r="I71" i="4"/>
  <c r="I72" i="4"/>
  <c r="I73" i="4"/>
  <c r="I74" i="4"/>
  <c r="I75" i="4"/>
  <c r="I76" i="4"/>
  <c r="I66" i="4"/>
  <c r="I53" i="4"/>
  <c r="I54" i="4"/>
  <c r="I55" i="4"/>
  <c r="I56" i="4"/>
  <c r="I52" i="4"/>
  <c r="I7" i="3"/>
  <c r="I7" i="9"/>
  <c r="I7" i="11"/>
  <c r="I7" i="10"/>
  <c r="Q43" i="1"/>
  <c r="Q39" i="1"/>
  <c r="Q38" i="1"/>
  <c r="Q33" i="1"/>
  <c r="Q29" i="1"/>
  <c r="Q28" i="1"/>
  <c r="Q23" i="1"/>
  <c r="Q19" i="1"/>
  <c r="Q18" i="1"/>
  <c r="Q9" i="1"/>
  <c r="Q13" i="1"/>
  <c r="Q14" i="1" s="1"/>
  <c r="Q8" i="1"/>
  <c r="G42" i="1"/>
  <c r="G32" i="1"/>
  <c r="G22" i="1"/>
  <c r="G12" i="1"/>
  <c r="G44" i="1"/>
  <c r="G40" i="1"/>
  <c r="G34" i="1"/>
  <c r="G30" i="1"/>
  <c r="G24" i="1"/>
  <c r="G20" i="1"/>
  <c r="G14" i="1"/>
  <c r="G10" i="1"/>
  <c r="H15" i="3" l="1"/>
  <c r="H16" i="3"/>
  <c r="H15" i="9"/>
  <c r="H16" i="9"/>
  <c r="H15" i="11"/>
  <c r="H16" i="11"/>
  <c r="H15" i="10"/>
  <c r="H16" i="10"/>
  <c r="I10" i="4"/>
  <c r="P90" i="1" l="1"/>
  <c r="P91" i="1"/>
  <c r="P92" i="1"/>
  <c r="P93" i="1"/>
  <c r="P94" i="1"/>
  <c r="P89" i="1"/>
  <c r="P73" i="1"/>
  <c r="P74" i="1"/>
  <c r="P75" i="1"/>
  <c r="P76" i="1"/>
  <c r="P77" i="1"/>
  <c r="P78" i="1"/>
  <c r="P79" i="1"/>
  <c r="P80" i="1"/>
  <c r="P81" i="1"/>
  <c r="P62" i="1"/>
  <c r="P63" i="1"/>
  <c r="P64" i="1"/>
  <c r="P65" i="1"/>
  <c r="P66" i="1"/>
  <c r="P67" i="1"/>
  <c r="P68" i="1"/>
  <c r="P69" i="1"/>
  <c r="P61" i="1"/>
  <c r="L90" i="1"/>
  <c r="L91" i="1"/>
  <c r="L92" i="1"/>
  <c r="L93" i="1"/>
  <c r="L94" i="1"/>
  <c r="L89" i="1"/>
  <c r="M74" i="1"/>
  <c r="M75" i="1"/>
  <c r="M76" i="1"/>
  <c r="M77" i="1"/>
  <c r="M78" i="1"/>
  <c r="M79" i="1"/>
  <c r="M80" i="1"/>
  <c r="M81" i="1"/>
  <c r="M73" i="1"/>
  <c r="K62" i="1"/>
  <c r="K63" i="1"/>
  <c r="K64" i="1"/>
  <c r="K65" i="1"/>
  <c r="K66" i="1"/>
  <c r="K67" i="1"/>
  <c r="K68" i="1"/>
  <c r="K69" i="1"/>
  <c r="K61" i="1"/>
  <c r="Q92" i="1"/>
  <c r="R92" i="1"/>
  <c r="S92" i="1"/>
  <c r="T92" i="1"/>
  <c r="Q93" i="1"/>
  <c r="R93" i="1"/>
  <c r="S93" i="1"/>
  <c r="T93" i="1"/>
  <c r="Q94" i="1"/>
  <c r="R94" i="1"/>
  <c r="S94" i="1"/>
  <c r="T94" i="1"/>
  <c r="H49" i="1"/>
  <c r="H50" i="1"/>
  <c r="H51" i="1"/>
  <c r="H52" i="1"/>
  <c r="H53" i="1"/>
  <c r="H54" i="1"/>
  <c r="H55" i="1"/>
  <c r="H56" i="1"/>
  <c r="H57" i="1"/>
  <c r="H48" i="1"/>
  <c r="E1" i="11" l="1"/>
  <c r="E1" i="10"/>
  <c r="E1" i="9"/>
  <c r="F43" i="1"/>
  <c r="F41" i="1"/>
  <c r="F39" i="1"/>
  <c r="F38" i="1"/>
  <c r="F33" i="1"/>
  <c r="F31" i="1"/>
  <c r="F29" i="1"/>
  <c r="F28" i="1"/>
  <c r="F23" i="1"/>
  <c r="F21" i="1"/>
  <c r="F19" i="1"/>
  <c r="F18" i="1"/>
  <c r="F5" i="10" l="1"/>
  <c r="F5" i="11"/>
  <c r="F4" i="10"/>
  <c r="F4" i="11"/>
  <c r="F5" i="9"/>
  <c r="F4" i="9"/>
  <c r="L13" i="3"/>
  <c r="L14" i="3"/>
  <c r="L15" i="3"/>
  <c r="L16" i="3"/>
  <c r="L12" i="9"/>
  <c r="L13" i="9"/>
  <c r="L14" i="9"/>
  <c r="L15" i="9"/>
  <c r="L16" i="9"/>
  <c r="L15" i="10"/>
  <c r="L16" i="10"/>
  <c r="L13" i="11"/>
  <c r="L14" i="11"/>
  <c r="L15" i="11"/>
  <c r="L16" i="11"/>
  <c r="U11" i="9"/>
  <c r="U12" i="9"/>
  <c r="U13" i="9"/>
  <c r="U14" i="9"/>
  <c r="U15" i="9"/>
  <c r="U16" i="9"/>
  <c r="U17" i="9"/>
  <c r="U18" i="9"/>
  <c r="U19" i="9"/>
  <c r="U11" i="10"/>
  <c r="U12" i="10"/>
  <c r="U13" i="10"/>
  <c r="U14" i="10"/>
  <c r="U15" i="10"/>
  <c r="U16" i="10"/>
  <c r="U17" i="10"/>
  <c r="U18" i="10"/>
  <c r="U19" i="10"/>
  <c r="U11" i="11"/>
  <c r="U12" i="11"/>
  <c r="U13" i="11"/>
  <c r="U14" i="11"/>
  <c r="U15" i="11"/>
  <c r="U16" i="11"/>
  <c r="U17" i="11"/>
  <c r="U18" i="11"/>
  <c r="U19" i="11"/>
  <c r="U11" i="3"/>
  <c r="U12" i="3"/>
  <c r="U13" i="3"/>
  <c r="U14" i="3"/>
  <c r="U15" i="3"/>
  <c r="U16" i="3"/>
  <c r="U17" i="3"/>
  <c r="U18" i="3"/>
  <c r="U19" i="3"/>
  <c r="U10" i="9"/>
  <c r="U10" i="10"/>
  <c r="U10" i="11"/>
  <c r="U10" i="3"/>
  <c r="B29" i="4" l="1"/>
  <c r="B30" i="4"/>
  <c r="B31" i="4"/>
  <c r="B32" i="4"/>
  <c r="B33" i="4"/>
  <c r="B34" i="4"/>
  <c r="D13" i="4"/>
  <c r="I39" i="4" l="1"/>
  <c r="I64" i="4" s="1"/>
  <c r="I79" i="4" s="1"/>
  <c r="E14" i="4"/>
  <c r="E15" i="4"/>
  <c r="E16" i="4"/>
  <c r="E17" i="4"/>
  <c r="C17" i="4" s="1"/>
  <c r="E18" i="4"/>
  <c r="C18" i="4" s="1"/>
  <c r="E19" i="4"/>
  <c r="C19" i="4" s="1"/>
  <c r="E20" i="4"/>
  <c r="C20" i="4" s="1"/>
  <c r="E13" i="4"/>
  <c r="D14" i="4"/>
  <c r="D15" i="4"/>
  <c r="D16" i="4"/>
  <c r="D17" i="4"/>
  <c r="D18" i="4"/>
  <c r="D19" i="4"/>
  <c r="D20" i="4"/>
  <c r="D21" i="4"/>
  <c r="D22" i="4"/>
  <c r="E21" i="4"/>
  <c r="C21" i="4" s="1"/>
  <c r="E22" i="4"/>
  <c r="C22" i="4" s="1"/>
  <c r="C4" i="4"/>
  <c r="B1" i="11"/>
  <c r="B1" i="10"/>
  <c r="B1" i="9"/>
  <c r="B1" i="3"/>
  <c r="I54" i="11" l="1"/>
  <c r="I45" i="11"/>
  <c r="I32" i="11"/>
  <c r="I18" i="11"/>
  <c r="I8" i="11"/>
  <c r="E4" i="11"/>
  <c r="E5" i="11"/>
  <c r="E4" i="10"/>
  <c r="E5" i="10"/>
  <c r="E5" i="9"/>
  <c r="E4" i="9"/>
  <c r="E5" i="3"/>
  <c r="E4" i="3"/>
  <c r="E4" i="4" s="1"/>
  <c r="G5" i="11"/>
  <c r="G4" i="11"/>
  <c r="G5" i="10"/>
  <c r="G4" i="10"/>
  <c r="G5" i="9"/>
  <c r="G5" i="3"/>
  <c r="F5" i="3"/>
  <c r="F6" i="4" s="1"/>
  <c r="G4" i="9"/>
  <c r="G4" i="3"/>
  <c r="G4" i="4" s="1"/>
  <c r="F4" i="3"/>
  <c r="F4" i="4" s="1"/>
  <c r="D4" i="3"/>
  <c r="D4" i="4" s="1"/>
  <c r="C4" i="3"/>
  <c r="E69" i="11"/>
  <c r="D69" i="11"/>
  <c r="E68" i="11"/>
  <c r="D68" i="11"/>
  <c r="B68" i="11"/>
  <c r="E67" i="11"/>
  <c r="D67" i="11"/>
  <c r="B67" i="11"/>
  <c r="E66" i="11"/>
  <c r="D66" i="11"/>
  <c r="B66" i="11"/>
  <c r="E65" i="11"/>
  <c r="D65" i="11"/>
  <c r="B65" i="11"/>
  <c r="E64" i="11"/>
  <c r="D64" i="11"/>
  <c r="B64" i="11"/>
  <c r="E63" i="11"/>
  <c r="D63" i="11"/>
  <c r="B63" i="11"/>
  <c r="E62" i="11"/>
  <c r="D62" i="11"/>
  <c r="B62" i="11"/>
  <c r="E61" i="11"/>
  <c r="D61" i="11"/>
  <c r="B61" i="11"/>
  <c r="E69" i="10"/>
  <c r="D69" i="10"/>
  <c r="E68" i="10"/>
  <c r="D68" i="10"/>
  <c r="B68" i="10"/>
  <c r="E67" i="10"/>
  <c r="D67" i="10"/>
  <c r="B67" i="10"/>
  <c r="E66" i="10"/>
  <c r="D66" i="10"/>
  <c r="B66" i="10"/>
  <c r="E65" i="10"/>
  <c r="D65" i="10"/>
  <c r="B65" i="10"/>
  <c r="E64" i="10"/>
  <c r="D64" i="10"/>
  <c r="B64" i="10"/>
  <c r="E63" i="10"/>
  <c r="D63" i="10"/>
  <c r="B63" i="10"/>
  <c r="E62" i="10"/>
  <c r="D62" i="10"/>
  <c r="B62" i="10"/>
  <c r="E61" i="10"/>
  <c r="D61" i="10"/>
  <c r="B61" i="10"/>
  <c r="E69" i="9"/>
  <c r="D69" i="9"/>
  <c r="E68" i="9"/>
  <c r="D68" i="9"/>
  <c r="B68" i="9"/>
  <c r="E67" i="9"/>
  <c r="D67" i="9"/>
  <c r="B67" i="9"/>
  <c r="E66" i="9"/>
  <c r="D66" i="9"/>
  <c r="B66" i="9"/>
  <c r="E65" i="9"/>
  <c r="D65" i="9"/>
  <c r="B65" i="9"/>
  <c r="E64" i="9"/>
  <c r="D64" i="9"/>
  <c r="B64" i="9"/>
  <c r="E63" i="9"/>
  <c r="D63" i="9"/>
  <c r="B63" i="9"/>
  <c r="E62" i="9"/>
  <c r="D62" i="9"/>
  <c r="B62" i="9"/>
  <c r="E61" i="9"/>
  <c r="D61" i="9"/>
  <c r="B61" i="9"/>
  <c r="B62" i="3"/>
  <c r="D62" i="3"/>
  <c r="E62" i="3"/>
  <c r="B63" i="3"/>
  <c r="D63" i="3"/>
  <c r="E63" i="3"/>
  <c r="B64" i="3"/>
  <c r="D64" i="3"/>
  <c r="E64" i="3"/>
  <c r="B65" i="3"/>
  <c r="D65" i="3"/>
  <c r="E65" i="3"/>
  <c r="B66" i="3"/>
  <c r="D66" i="3"/>
  <c r="E66" i="3"/>
  <c r="B67" i="3"/>
  <c r="D67" i="3"/>
  <c r="E67" i="3"/>
  <c r="B68" i="3"/>
  <c r="D68" i="3"/>
  <c r="E68" i="3"/>
  <c r="D69" i="3"/>
  <c r="E69" i="3"/>
  <c r="E61" i="3"/>
  <c r="D61" i="3"/>
  <c r="B61" i="3"/>
  <c r="D51" i="11"/>
  <c r="F51" i="11" s="1"/>
  <c r="B51" i="11"/>
  <c r="D50" i="11"/>
  <c r="F50" i="11" s="1"/>
  <c r="B50" i="11"/>
  <c r="D49" i="11"/>
  <c r="F49" i="11" s="1"/>
  <c r="B49" i="11"/>
  <c r="D48" i="11"/>
  <c r="B48" i="11"/>
  <c r="D47" i="11"/>
  <c r="B47" i="11"/>
  <c r="D51" i="10"/>
  <c r="F51" i="10" s="1"/>
  <c r="B51" i="10"/>
  <c r="D50" i="10"/>
  <c r="F50" i="10" s="1"/>
  <c r="B50" i="10"/>
  <c r="D49" i="10"/>
  <c r="F49" i="10" s="1"/>
  <c r="B49" i="10"/>
  <c r="D48" i="10"/>
  <c r="B48" i="10"/>
  <c r="D47" i="10"/>
  <c r="B47" i="10"/>
  <c r="D51" i="9"/>
  <c r="F51" i="9" s="1"/>
  <c r="B51" i="9"/>
  <c r="D50" i="9"/>
  <c r="F50" i="9" s="1"/>
  <c r="B50" i="9"/>
  <c r="D49" i="9"/>
  <c r="F49" i="9" s="1"/>
  <c r="B49" i="9"/>
  <c r="D48" i="9"/>
  <c r="B48" i="9"/>
  <c r="D47" i="9"/>
  <c r="B47" i="9"/>
  <c r="B48" i="3"/>
  <c r="D48" i="3"/>
  <c r="B49" i="3"/>
  <c r="D49" i="3"/>
  <c r="F49" i="3" s="1"/>
  <c r="B50" i="3"/>
  <c r="D50" i="3"/>
  <c r="F50" i="3" s="1"/>
  <c r="B51" i="3"/>
  <c r="D51" i="3"/>
  <c r="F51" i="3" s="1"/>
  <c r="B36" i="11"/>
  <c r="D36" i="11"/>
  <c r="B37" i="11"/>
  <c r="D37" i="11"/>
  <c r="B38" i="11"/>
  <c r="D38" i="11"/>
  <c r="F38" i="11" s="1"/>
  <c r="B39" i="11"/>
  <c r="D39" i="11"/>
  <c r="F39" i="11" s="1"/>
  <c r="B40" i="11"/>
  <c r="D40" i="11"/>
  <c r="F40" i="11" s="1"/>
  <c r="B41" i="11"/>
  <c r="D41" i="11"/>
  <c r="F41" i="11" s="1"/>
  <c r="B42" i="11"/>
  <c r="D42" i="11"/>
  <c r="F42" i="11" s="1"/>
  <c r="B43" i="11"/>
  <c r="D43" i="11"/>
  <c r="F43" i="11" s="1"/>
  <c r="D35" i="11"/>
  <c r="B35" i="11"/>
  <c r="D21" i="11"/>
  <c r="E21" i="11" s="1"/>
  <c r="D22" i="11"/>
  <c r="E22" i="11" s="1"/>
  <c r="D23" i="11"/>
  <c r="E23" i="11" s="1"/>
  <c r="D24" i="11"/>
  <c r="E24" i="11" s="1"/>
  <c r="D25" i="11"/>
  <c r="E25" i="11" s="1"/>
  <c r="D26" i="11"/>
  <c r="E26" i="11" s="1"/>
  <c r="D27" i="11"/>
  <c r="E27" i="11" s="1"/>
  <c r="D28" i="11"/>
  <c r="E28" i="11" s="1"/>
  <c r="B21" i="11"/>
  <c r="B22" i="11"/>
  <c r="B23" i="11"/>
  <c r="B24" i="11"/>
  <c r="B25" i="11"/>
  <c r="B26" i="11"/>
  <c r="B27" i="11"/>
  <c r="B28" i="11"/>
  <c r="B36" i="10"/>
  <c r="D36" i="10"/>
  <c r="B37" i="10"/>
  <c r="D37" i="10"/>
  <c r="B38" i="10"/>
  <c r="D38" i="10"/>
  <c r="F38" i="10" s="1"/>
  <c r="B39" i="10"/>
  <c r="D39" i="10"/>
  <c r="F39" i="10" s="1"/>
  <c r="B40" i="10"/>
  <c r="D40" i="10"/>
  <c r="F40" i="10" s="1"/>
  <c r="B41" i="10"/>
  <c r="D41" i="10"/>
  <c r="F41" i="10" s="1"/>
  <c r="B42" i="10"/>
  <c r="D42" i="10"/>
  <c r="F42" i="10" s="1"/>
  <c r="B43" i="10"/>
  <c r="D43" i="10"/>
  <c r="F43" i="10" s="1"/>
  <c r="D35" i="10"/>
  <c r="B35" i="10"/>
  <c r="B36" i="9"/>
  <c r="D36" i="9"/>
  <c r="B37" i="9"/>
  <c r="D37" i="9"/>
  <c r="B38" i="9"/>
  <c r="D38" i="9"/>
  <c r="F38" i="9" s="1"/>
  <c r="B39" i="9"/>
  <c r="D39" i="9"/>
  <c r="F39" i="9" s="1"/>
  <c r="B40" i="9"/>
  <c r="D40" i="9"/>
  <c r="F40" i="9" s="1"/>
  <c r="B41" i="9"/>
  <c r="D41" i="9"/>
  <c r="F41" i="9" s="1"/>
  <c r="B42" i="9"/>
  <c r="D42" i="9"/>
  <c r="F42" i="9" s="1"/>
  <c r="B43" i="9"/>
  <c r="D43" i="9"/>
  <c r="F43" i="9" s="1"/>
  <c r="D35" i="9"/>
  <c r="B35" i="9"/>
  <c r="B36" i="3"/>
  <c r="D36" i="3"/>
  <c r="B37" i="3"/>
  <c r="D37" i="3"/>
  <c r="B38" i="3"/>
  <c r="D38" i="3"/>
  <c r="F38" i="3" s="1"/>
  <c r="B39" i="3"/>
  <c r="D39" i="3"/>
  <c r="F39" i="3" s="1"/>
  <c r="B40" i="3"/>
  <c r="D40" i="3"/>
  <c r="F40" i="3" s="1"/>
  <c r="B41" i="3"/>
  <c r="D41" i="3"/>
  <c r="F41" i="3" s="1"/>
  <c r="B42" i="3"/>
  <c r="D42" i="3"/>
  <c r="F42" i="3" s="1"/>
  <c r="B43" i="3"/>
  <c r="D43" i="3"/>
  <c r="F43" i="3" s="1"/>
  <c r="D35" i="3"/>
  <c r="B35" i="3"/>
  <c r="B26" i="3"/>
  <c r="D26" i="3"/>
  <c r="E26" i="3" s="1"/>
  <c r="B27" i="3"/>
  <c r="D27" i="3"/>
  <c r="E27" i="3" s="1"/>
  <c r="B28" i="3"/>
  <c r="D28" i="3"/>
  <c r="E28" i="3" s="1"/>
  <c r="B27" i="9"/>
  <c r="D27" i="9"/>
  <c r="E27" i="9" s="1"/>
  <c r="B28" i="9"/>
  <c r="D28" i="9"/>
  <c r="E28" i="9" s="1"/>
  <c r="B28" i="10"/>
  <c r="D28" i="10"/>
  <c r="D21" i="3"/>
  <c r="E21" i="3" s="1"/>
  <c r="D22" i="3"/>
  <c r="E22" i="3" s="1"/>
  <c r="D23" i="3"/>
  <c r="E23" i="3" s="1"/>
  <c r="D24" i="3"/>
  <c r="E24" i="3" s="1"/>
  <c r="D25" i="3"/>
  <c r="E25" i="3" s="1"/>
  <c r="B21" i="3"/>
  <c r="B22" i="3"/>
  <c r="B23" i="3"/>
  <c r="B24" i="3"/>
  <c r="B25" i="3"/>
  <c r="D21" i="9"/>
  <c r="E21" i="9" s="1"/>
  <c r="D22" i="9"/>
  <c r="E22" i="9" s="1"/>
  <c r="D23" i="9"/>
  <c r="E23" i="9" s="1"/>
  <c r="D24" i="9"/>
  <c r="E24" i="9" s="1"/>
  <c r="D25" i="9"/>
  <c r="E25" i="9" s="1"/>
  <c r="D26" i="9"/>
  <c r="E26" i="9" s="1"/>
  <c r="B21" i="9"/>
  <c r="B22" i="9"/>
  <c r="B23" i="9"/>
  <c r="B24" i="9"/>
  <c r="B25" i="9"/>
  <c r="B26" i="9"/>
  <c r="D21" i="10"/>
  <c r="D22" i="10"/>
  <c r="D23" i="10"/>
  <c r="D24" i="10"/>
  <c r="D25" i="10"/>
  <c r="D26" i="10"/>
  <c r="D27" i="10"/>
  <c r="B21" i="10"/>
  <c r="B22" i="10"/>
  <c r="B23" i="10"/>
  <c r="B24" i="10"/>
  <c r="B25" i="10"/>
  <c r="B26" i="10"/>
  <c r="B27" i="10"/>
  <c r="R76" i="1"/>
  <c r="S76" i="1"/>
  <c r="T76" i="1"/>
  <c r="R77" i="1"/>
  <c r="S77" i="1"/>
  <c r="T77" i="1"/>
  <c r="R78" i="1"/>
  <c r="S78" i="1"/>
  <c r="T78" i="1"/>
  <c r="R79" i="1"/>
  <c r="S79" i="1"/>
  <c r="T79" i="1"/>
  <c r="R80" i="1"/>
  <c r="S80" i="1"/>
  <c r="T80" i="1"/>
  <c r="R81" i="1"/>
  <c r="S81" i="1"/>
  <c r="T81" i="1"/>
  <c r="Q76" i="1"/>
  <c r="Q77" i="1"/>
  <c r="Q78" i="1"/>
  <c r="Q79" i="1"/>
  <c r="Q80" i="1"/>
  <c r="Q81" i="1"/>
  <c r="D47" i="3"/>
  <c r="R65" i="1"/>
  <c r="F24" i="9" s="1"/>
  <c r="Q66" i="1"/>
  <c r="F25" i="3" s="1"/>
  <c r="R66" i="1"/>
  <c r="F25" i="9" s="1"/>
  <c r="H25" i="9" s="1"/>
  <c r="S66" i="1"/>
  <c r="F25" i="10" s="1"/>
  <c r="T66" i="1"/>
  <c r="F25" i="11" s="1"/>
  <c r="Q67" i="1"/>
  <c r="F26" i="3" s="1"/>
  <c r="H26" i="3" s="1"/>
  <c r="R67" i="1"/>
  <c r="F26" i="9" s="1"/>
  <c r="H26" i="9" s="1"/>
  <c r="S67" i="1"/>
  <c r="F26" i="10" s="1"/>
  <c r="T67" i="1"/>
  <c r="F26" i="11" s="1"/>
  <c r="H26" i="11" s="1"/>
  <c r="Q68" i="1"/>
  <c r="F27" i="3" s="1"/>
  <c r="R68" i="1"/>
  <c r="F27" i="9" s="1"/>
  <c r="H27" i="9" s="1"/>
  <c r="S68" i="1"/>
  <c r="F27" i="10" s="1"/>
  <c r="T68" i="1"/>
  <c r="F27" i="11" s="1"/>
  <c r="H27" i="11" s="1"/>
  <c r="Q69" i="1"/>
  <c r="F28" i="3" s="1"/>
  <c r="R69" i="1"/>
  <c r="F28" i="9" s="1"/>
  <c r="H28" i="9" s="1"/>
  <c r="S69" i="1"/>
  <c r="F28" i="10" s="1"/>
  <c r="H28" i="10" s="1"/>
  <c r="T69" i="1"/>
  <c r="F28" i="11" s="1"/>
  <c r="H28" i="11" s="1"/>
  <c r="D12" i="11"/>
  <c r="D13" i="11"/>
  <c r="D14" i="11"/>
  <c r="D15" i="11"/>
  <c r="D16" i="11"/>
  <c r="D11" i="11"/>
  <c r="D12" i="10"/>
  <c r="D13" i="10"/>
  <c r="D14" i="10"/>
  <c r="D15" i="10"/>
  <c r="D16" i="10"/>
  <c r="D11" i="10"/>
  <c r="D12" i="9"/>
  <c r="D13" i="9"/>
  <c r="D14" i="9"/>
  <c r="D15" i="9"/>
  <c r="D16" i="9"/>
  <c r="D11" i="9"/>
  <c r="D12" i="3"/>
  <c r="D13" i="3"/>
  <c r="D14" i="3"/>
  <c r="D15" i="3"/>
  <c r="D16" i="3"/>
  <c r="D11" i="3"/>
  <c r="H27" i="10" l="1"/>
  <c r="H25" i="11"/>
  <c r="H25" i="10"/>
  <c r="H25" i="3"/>
  <c r="C4" i="9"/>
  <c r="H24" i="9"/>
  <c r="H26" i="10"/>
  <c r="Q6" i="1"/>
  <c r="H4" i="4" s="1"/>
  <c r="R8" i="1"/>
  <c r="R9" i="1" s="1"/>
  <c r="G6" i="4"/>
  <c r="E6" i="4"/>
  <c r="H27" i="3"/>
  <c r="H28" i="3"/>
  <c r="V94" i="1"/>
  <c r="F68" i="3"/>
  <c r="F66" i="3"/>
  <c r="F64" i="3"/>
  <c r="F65" i="9"/>
  <c r="F67" i="9"/>
  <c r="F69" i="9"/>
  <c r="F64" i="10"/>
  <c r="F66" i="10"/>
  <c r="F68" i="10"/>
  <c r="F65" i="11"/>
  <c r="F67" i="11"/>
  <c r="F69" i="11"/>
  <c r="F69" i="3"/>
  <c r="F67" i="3"/>
  <c r="F65" i="3"/>
  <c r="C5" i="3"/>
  <c r="F64" i="9"/>
  <c r="F66" i="9"/>
  <c r="F68" i="9"/>
  <c r="F65" i="10"/>
  <c r="F67" i="10"/>
  <c r="F69" i="10"/>
  <c r="F64" i="11"/>
  <c r="F66" i="11"/>
  <c r="F68" i="11"/>
  <c r="E70" i="11"/>
  <c r="D20" i="11"/>
  <c r="E20" i="11" s="1"/>
  <c r="B20" i="11"/>
  <c r="G16" i="11"/>
  <c r="F16" i="11"/>
  <c r="G15" i="11"/>
  <c r="F15" i="11"/>
  <c r="G14" i="11"/>
  <c r="F14" i="11"/>
  <c r="G13" i="11"/>
  <c r="F13" i="11"/>
  <c r="G12" i="11"/>
  <c r="G11" i="11"/>
  <c r="L7" i="11"/>
  <c r="L6" i="11"/>
  <c r="L5" i="11"/>
  <c r="L4" i="11"/>
  <c r="L3" i="11"/>
  <c r="L2" i="11"/>
  <c r="V1" i="11"/>
  <c r="U1" i="11"/>
  <c r="T1" i="11"/>
  <c r="T7" i="11" s="1"/>
  <c r="S1" i="11"/>
  <c r="R1" i="11"/>
  <c r="R7" i="11" s="1"/>
  <c r="Q1" i="11"/>
  <c r="Q4" i="11" s="1"/>
  <c r="P1" i="11"/>
  <c r="P7" i="11" s="1"/>
  <c r="O1" i="11"/>
  <c r="N1" i="11"/>
  <c r="M1" i="11"/>
  <c r="D67" i="4"/>
  <c r="E67" i="4"/>
  <c r="D68" i="4"/>
  <c r="E68" i="4"/>
  <c r="D69" i="4"/>
  <c r="E69" i="4"/>
  <c r="D70" i="4"/>
  <c r="E70" i="4"/>
  <c r="D71" i="4"/>
  <c r="E71" i="4"/>
  <c r="D72" i="4"/>
  <c r="E72" i="4"/>
  <c r="D73" i="4"/>
  <c r="E73" i="4"/>
  <c r="E66" i="4"/>
  <c r="D66" i="4"/>
  <c r="D42" i="4"/>
  <c r="H42" i="4" s="1"/>
  <c r="D43" i="4"/>
  <c r="H43" i="4" s="1"/>
  <c r="D44" i="4"/>
  <c r="H44" i="4" s="1"/>
  <c r="D45" i="4"/>
  <c r="H45" i="4" s="1"/>
  <c r="D46" i="4"/>
  <c r="H46" i="4" s="1"/>
  <c r="D47" i="4"/>
  <c r="H47" i="4" s="1"/>
  <c r="D48" i="4"/>
  <c r="H48" i="4" s="1"/>
  <c r="D41" i="4"/>
  <c r="H41" i="4" s="1"/>
  <c r="B27" i="4"/>
  <c r="B28" i="4"/>
  <c r="L7" i="10"/>
  <c r="L6" i="10"/>
  <c r="L5" i="10"/>
  <c r="L4" i="10"/>
  <c r="L3" i="10"/>
  <c r="L2" i="10"/>
  <c r="V1" i="10"/>
  <c r="U1" i="10"/>
  <c r="T1" i="10"/>
  <c r="S1" i="10"/>
  <c r="R1" i="10"/>
  <c r="R7" i="10" s="1"/>
  <c r="Q1" i="10"/>
  <c r="P1" i="10"/>
  <c r="O1" i="10"/>
  <c r="N1" i="10"/>
  <c r="M1" i="10"/>
  <c r="L7" i="9"/>
  <c r="L6" i="9"/>
  <c r="L5" i="9"/>
  <c r="L4" i="9"/>
  <c r="L3" i="9"/>
  <c r="L2" i="9"/>
  <c r="V1" i="9"/>
  <c r="U1" i="9"/>
  <c r="T1" i="9"/>
  <c r="T7" i="9" s="1"/>
  <c r="S1" i="9"/>
  <c r="R1" i="9"/>
  <c r="R7" i="9" s="1"/>
  <c r="Q1" i="9"/>
  <c r="P1" i="9"/>
  <c r="O1" i="9"/>
  <c r="N1" i="9"/>
  <c r="M1" i="9"/>
  <c r="L7" i="3"/>
  <c r="L6" i="3"/>
  <c r="L5" i="3"/>
  <c r="L4" i="3"/>
  <c r="L3" i="3"/>
  <c r="L2" i="3"/>
  <c r="V1" i="3"/>
  <c r="U1" i="3"/>
  <c r="T1" i="3"/>
  <c r="S1" i="3"/>
  <c r="R1" i="3"/>
  <c r="Q1" i="3"/>
  <c r="P1" i="3"/>
  <c r="O1" i="3"/>
  <c r="N1" i="3"/>
  <c r="M1" i="3"/>
  <c r="E70" i="10"/>
  <c r="I54" i="10"/>
  <c r="I45" i="10"/>
  <c r="I32" i="10"/>
  <c r="D20" i="10"/>
  <c r="B20" i="10"/>
  <c r="I18" i="10"/>
  <c r="G16" i="10"/>
  <c r="F16" i="10"/>
  <c r="G15" i="10"/>
  <c r="F15" i="10"/>
  <c r="G14" i="10"/>
  <c r="F14" i="10"/>
  <c r="G13" i="10"/>
  <c r="F13" i="10"/>
  <c r="G12" i="10"/>
  <c r="G11" i="10"/>
  <c r="I8" i="10"/>
  <c r="E70" i="9"/>
  <c r="I54" i="9"/>
  <c r="I45" i="9"/>
  <c r="I32" i="9"/>
  <c r="D20" i="9"/>
  <c r="E20" i="9" s="1"/>
  <c r="B20" i="9"/>
  <c r="I18" i="9"/>
  <c r="G16" i="9"/>
  <c r="F16" i="9"/>
  <c r="G15" i="9"/>
  <c r="F15" i="9"/>
  <c r="G14" i="9"/>
  <c r="F14" i="9"/>
  <c r="G13" i="9"/>
  <c r="F13" i="9"/>
  <c r="G12" i="9"/>
  <c r="G11" i="9"/>
  <c r="I8" i="9"/>
  <c r="D20" i="3"/>
  <c r="E20" i="3" s="1"/>
  <c r="B20" i="3"/>
  <c r="G12" i="3"/>
  <c r="G13" i="3"/>
  <c r="G14" i="3"/>
  <c r="G15" i="3"/>
  <c r="G16" i="3"/>
  <c r="G11" i="3"/>
  <c r="F16" i="3"/>
  <c r="B26" i="4"/>
  <c r="T7" i="10" l="1"/>
  <c r="M7" i="9"/>
  <c r="N7" i="9"/>
  <c r="N7" i="10"/>
  <c r="V7" i="10"/>
  <c r="M4" i="11"/>
  <c r="U4" i="11"/>
  <c r="M7" i="10"/>
  <c r="S4" i="11"/>
  <c r="V7" i="9"/>
  <c r="P7" i="9"/>
  <c r="P7" i="10"/>
  <c r="N7" i="11"/>
  <c r="V7" i="11"/>
  <c r="O4" i="11"/>
  <c r="C5" i="9"/>
  <c r="C4" i="10"/>
  <c r="H4" i="3"/>
  <c r="I69" i="3"/>
  <c r="I65" i="3"/>
  <c r="I26" i="3"/>
  <c r="I28" i="3"/>
  <c r="I16" i="3"/>
  <c r="I66" i="3"/>
  <c r="I42" i="3"/>
  <c r="I25" i="3"/>
  <c r="I27" i="3"/>
  <c r="I15" i="3"/>
  <c r="N2" i="3"/>
  <c r="N7" i="3"/>
  <c r="N4" i="3"/>
  <c r="N5" i="3"/>
  <c r="N6" i="3"/>
  <c r="P2" i="3"/>
  <c r="P3" i="3"/>
  <c r="P4" i="3"/>
  <c r="P7" i="3"/>
  <c r="P6" i="3"/>
  <c r="P5" i="3"/>
  <c r="R2" i="3"/>
  <c r="R3" i="3"/>
  <c r="R4" i="3"/>
  <c r="R5" i="3"/>
  <c r="R7" i="3"/>
  <c r="R6" i="3"/>
  <c r="T2" i="3"/>
  <c r="T3" i="3"/>
  <c r="T4" i="3"/>
  <c r="T5" i="3"/>
  <c r="T7" i="3"/>
  <c r="T6" i="3"/>
  <c r="V2" i="3"/>
  <c r="V3" i="3"/>
  <c r="V4" i="3"/>
  <c r="V5" i="3"/>
  <c r="V7" i="3"/>
  <c r="V6" i="3"/>
  <c r="M4" i="3"/>
  <c r="M6" i="3"/>
  <c r="M3" i="3"/>
  <c r="M5" i="3"/>
  <c r="M7" i="3"/>
  <c r="O5" i="3"/>
  <c r="O6" i="3"/>
  <c r="O2" i="3"/>
  <c r="O3" i="3"/>
  <c r="O7" i="3"/>
  <c r="O4" i="3"/>
  <c r="Q6" i="3"/>
  <c r="Q2" i="3"/>
  <c r="Q3" i="3"/>
  <c r="Q4" i="3"/>
  <c r="Q5" i="3"/>
  <c r="Q7" i="3"/>
  <c r="S6" i="3"/>
  <c r="S2" i="3"/>
  <c r="S3" i="3"/>
  <c r="S4" i="3"/>
  <c r="S5" i="3"/>
  <c r="S7" i="3"/>
  <c r="U6" i="3"/>
  <c r="U2" i="3"/>
  <c r="U3" i="3"/>
  <c r="U4" i="3"/>
  <c r="U5" i="3"/>
  <c r="U7" i="3"/>
  <c r="R18" i="1"/>
  <c r="R19" i="1" s="1"/>
  <c r="R28" i="1" s="1"/>
  <c r="L11" i="3"/>
  <c r="M2" i="3" s="1"/>
  <c r="L12" i="3"/>
  <c r="N3" i="3" s="1"/>
  <c r="I4" i="3"/>
  <c r="L11" i="9"/>
  <c r="O7" i="9"/>
  <c r="Q7" i="9"/>
  <c r="O7" i="10"/>
  <c r="Q7" i="10"/>
  <c r="S7" i="9"/>
  <c r="U7" i="9"/>
  <c r="S7" i="10"/>
  <c r="U7" i="10"/>
  <c r="D4" i="9"/>
  <c r="V68" i="1"/>
  <c r="V66" i="1"/>
  <c r="H67" i="11"/>
  <c r="H64" i="11"/>
  <c r="H68" i="11"/>
  <c r="V69" i="1"/>
  <c r="V67" i="1"/>
  <c r="H43" i="11"/>
  <c r="Q2" i="11"/>
  <c r="S3" i="11"/>
  <c r="H39" i="11"/>
  <c r="O2" i="11"/>
  <c r="M3" i="11"/>
  <c r="Q3" i="11"/>
  <c r="U3" i="11"/>
  <c r="M2" i="11"/>
  <c r="O3" i="11"/>
  <c r="H41" i="11"/>
  <c r="N4" i="11"/>
  <c r="P4" i="11"/>
  <c r="R4" i="11"/>
  <c r="T4" i="11"/>
  <c r="V4" i="11"/>
  <c r="M5" i="11"/>
  <c r="O5" i="11"/>
  <c r="Q5" i="11"/>
  <c r="S5" i="11"/>
  <c r="U5" i="11"/>
  <c r="M6" i="11"/>
  <c r="O6" i="11"/>
  <c r="Q6" i="11"/>
  <c r="S6" i="11"/>
  <c r="U6" i="11"/>
  <c r="M7" i="11"/>
  <c r="O7" i="11"/>
  <c r="Q7" i="11"/>
  <c r="S7" i="11"/>
  <c r="U7" i="11"/>
  <c r="U2" i="11"/>
  <c r="H38" i="11"/>
  <c r="H40" i="11"/>
  <c r="H42" i="11"/>
  <c r="N2" i="11"/>
  <c r="P2" i="11"/>
  <c r="R2" i="11"/>
  <c r="T2" i="11"/>
  <c r="V2" i="11"/>
  <c r="N3" i="11"/>
  <c r="P3" i="11"/>
  <c r="T3" i="11"/>
  <c r="V3" i="11"/>
  <c r="N5" i="11"/>
  <c r="P5" i="11"/>
  <c r="R5" i="11"/>
  <c r="T5" i="11"/>
  <c r="V5" i="11"/>
  <c r="N6" i="11"/>
  <c r="P6" i="11"/>
  <c r="R6" i="11"/>
  <c r="T6" i="11"/>
  <c r="V6" i="11"/>
  <c r="H64" i="9"/>
  <c r="H68" i="9"/>
  <c r="V2" i="9"/>
  <c r="V2" i="10"/>
  <c r="O2" i="10"/>
  <c r="S2" i="10"/>
  <c r="M3" i="10"/>
  <c r="O3" i="10"/>
  <c r="Q3" i="10"/>
  <c r="S3" i="10"/>
  <c r="U3" i="10"/>
  <c r="M4" i="10"/>
  <c r="Q4" i="10"/>
  <c r="U4" i="10"/>
  <c r="M5" i="10"/>
  <c r="O5" i="10"/>
  <c r="Q5" i="10"/>
  <c r="S5" i="10"/>
  <c r="U5" i="10"/>
  <c r="M6" i="10"/>
  <c r="O6" i="10"/>
  <c r="Q6" i="10"/>
  <c r="S6" i="10"/>
  <c r="U6" i="10"/>
  <c r="N2" i="10"/>
  <c r="P2" i="10"/>
  <c r="T2" i="10"/>
  <c r="P3" i="10"/>
  <c r="T3" i="10"/>
  <c r="V3" i="10"/>
  <c r="N4" i="10"/>
  <c r="P4" i="10"/>
  <c r="R4" i="10"/>
  <c r="T4" i="10"/>
  <c r="V4" i="10"/>
  <c r="N5" i="10"/>
  <c r="R5" i="10"/>
  <c r="V5" i="10"/>
  <c r="N6" i="10"/>
  <c r="P6" i="10"/>
  <c r="R6" i="10"/>
  <c r="T6" i="10"/>
  <c r="V6" i="10"/>
  <c r="Q2" i="9"/>
  <c r="S2" i="9"/>
  <c r="U2" i="9"/>
  <c r="M3" i="9"/>
  <c r="O3" i="9"/>
  <c r="Q3" i="9"/>
  <c r="U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H64" i="10"/>
  <c r="H68" i="10"/>
  <c r="H67" i="9"/>
  <c r="H67" i="10"/>
  <c r="H39" i="9"/>
  <c r="H41" i="9"/>
  <c r="H43" i="9"/>
  <c r="H39" i="10"/>
  <c r="H41" i="10"/>
  <c r="H43" i="10"/>
  <c r="H32" i="4"/>
  <c r="H38" i="10"/>
  <c r="H40" i="10"/>
  <c r="H42" i="10"/>
  <c r="H38" i="9"/>
  <c r="H40" i="9"/>
  <c r="H42" i="9"/>
  <c r="H40" i="3"/>
  <c r="I40" i="3" s="1"/>
  <c r="H38" i="3"/>
  <c r="I38" i="3" s="1"/>
  <c r="H43" i="3"/>
  <c r="I43" i="3" s="1"/>
  <c r="H41" i="3"/>
  <c r="I41" i="3" s="1"/>
  <c r="H39" i="3"/>
  <c r="I39" i="3" s="1"/>
  <c r="B46" i="4"/>
  <c r="B47" i="4"/>
  <c r="B48" i="4"/>
  <c r="B45" i="4"/>
  <c r="H56" i="4"/>
  <c r="E1" i="3"/>
  <c r="I67" i="9" l="1"/>
  <c r="C5" i="11"/>
  <c r="I68" i="11" s="1"/>
  <c r="C5" i="10"/>
  <c r="I38" i="10" s="1"/>
  <c r="C4" i="11"/>
  <c r="I13" i="9"/>
  <c r="I43" i="9"/>
  <c r="H14" i="9"/>
  <c r="I41" i="9"/>
  <c r="I69" i="9"/>
  <c r="I65" i="9"/>
  <c r="I15" i="9"/>
  <c r="I66" i="9"/>
  <c r="I16" i="9"/>
  <c r="I28" i="9"/>
  <c r="I26" i="9"/>
  <c r="I27" i="9"/>
  <c r="I25" i="9"/>
  <c r="I42" i="9"/>
  <c r="I14" i="9"/>
  <c r="I24" i="9"/>
  <c r="I40" i="9"/>
  <c r="I38" i="9"/>
  <c r="I39" i="9"/>
  <c r="H13" i="9"/>
  <c r="I68" i="9"/>
  <c r="I64" i="9"/>
  <c r="R29" i="1"/>
  <c r="R38" i="1" s="1"/>
  <c r="R13" i="1"/>
  <c r="H4" i="9"/>
  <c r="H33" i="4"/>
  <c r="H31" i="4"/>
  <c r="L12" i="10"/>
  <c r="L14" i="10"/>
  <c r="L13" i="10"/>
  <c r="O4" i="10" s="1"/>
  <c r="O8" i="10" s="1"/>
  <c r="L11" i="10"/>
  <c r="L11" i="11"/>
  <c r="L12" i="11"/>
  <c r="W7" i="10"/>
  <c r="W7" i="9"/>
  <c r="H34" i="4"/>
  <c r="H5" i="3"/>
  <c r="D5" i="3"/>
  <c r="U2" i="10"/>
  <c r="U8" i="10" s="1"/>
  <c r="O8" i="11"/>
  <c r="W4" i="11"/>
  <c r="Q8" i="11"/>
  <c r="T8" i="11"/>
  <c r="P8" i="11"/>
  <c r="U8" i="11"/>
  <c r="W6" i="11"/>
  <c r="V8" i="11"/>
  <c r="N8" i="11"/>
  <c r="W7" i="11"/>
  <c r="W5" i="11"/>
  <c r="M8" i="11"/>
  <c r="W7" i="3"/>
  <c r="V8" i="9"/>
  <c r="V8" i="10"/>
  <c r="W6" i="10"/>
  <c r="R8" i="9"/>
  <c r="N8" i="9"/>
  <c r="W5" i="9"/>
  <c r="T8" i="9"/>
  <c r="P8" i="9"/>
  <c r="W6" i="9"/>
  <c r="W4" i="9"/>
  <c r="U8" i="9"/>
  <c r="Q8" i="9"/>
  <c r="M8" i="3"/>
  <c r="W6" i="3"/>
  <c r="V8" i="3"/>
  <c r="O8" i="3"/>
  <c r="I41" i="10" l="1"/>
  <c r="I68" i="10"/>
  <c r="I43" i="10"/>
  <c r="I40" i="10"/>
  <c r="I67" i="10"/>
  <c r="I39" i="11"/>
  <c r="I67" i="11"/>
  <c r="I64" i="11"/>
  <c r="I38" i="11"/>
  <c r="C6" i="4"/>
  <c r="I32" i="4" s="1"/>
  <c r="I43" i="11"/>
  <c r="H13" i="11"/>
  <c r="H14" i="11"/>
  <c r="I66" i="10"/>
  <c r="I15" i="10"/>
  <c r="I69" i="10"/>
  <c r="I16" i="10"/>
  <c r="I65" i="10"/>
  <c r="I28" i="10"/>
  <c r="I27" i="10"/>
  <c r="I25" i="10"/>
  <c r="I26" i="10"/>
  <c r="I14" i="10"/>
  <c r="I13" i="10"/>
  <c r="I41" i="11"/>
  <c r="I39" i="10"/>
  <c r="H13" i="10"/>
  <c r="I42" i="11"/>
  <c r="I40" i="11"/>
  <c r="I69" i="11"/>
  <c r="I65" i="11"/>
  <c r="I15" i="11"/>
  <c r="I66" i="11"/>
  <c r="I16" i="11"/>
  <c r="I27" i="11"/>
  <c r="I28" i="11"/>
  <c r="I25" i="11"/>
  <c r="I26" i="11"/>
  <c r="I14" i="11"/>
  <c r="I13" i="11"/>
  <c r="H14" i="10"/>
  <c r="R39" i="1"/>
  <c r="I42" i="10"/>
  <c r="I64" i="10"/>
  <c r="H5" i="9"/>
  <c r="I5" i="9" s="1"/>
  <c r="H4" i="10"/>
  <c r="D5" i="9"/>
  <c r="D4" i="10"/>
  <c r="I4" i="9"/>
  <c r="R23" i="1"/>
  <c r="Q24" i="1"/>
  <c r="S55" i="1" s="1"/>
  <c r="H7" i="3"/>
  <c r="I5" i="3"/>
  <c r="R55" i="1"/>
  <c r="J22" i="4"/>
  <c r="N3" i="10"/>
  <c r="N8" i="10" s="1"/>
  <c r="M2" i="9"/>
  <c r="O2" i="9"/>
  <c r="O8" i="9" s="1"/>
  <c r="S3" i="9"/>
  <c r="H68" i="3"/>
  <c r="I68" i="3" s="1"/>
  <c r="H67" i="3"/>
  <c r="I67" i="3" s="1"/>
  <c r="I34" i="4" l="1"/>
  <c r="I46" i="4"/>
  <c r="I48" i="4"/>
  <c r="I22" i="4"/>
  <c r="I20" i="4"/>
  <c r="I17" i="4"/>
  <c r="I47" i="4"/>
  <c r="I21" i="4"/>
  <c r="I43" i="4"/>
  <c r="I19" i="4"/>
  <c r="I33" i="4"/>
  <c r="I41" i="4"/>
  <c r="I45" i="4"/>
  <c r="I42" i="4"/>
  <c r="I16" i="4"/>
  <c r="I18" i="4"/>
  <c r="I44" i="4"/>
  <c r="I31" i="4"/>
  <c r="I15" i="4"/>
  <c r="H7" i="9"/>
  <c r="I4" i="10"/>
  <c r="H4" i="11"/>
  <c r="J15" i="4"/>
  <c r="M8" i="9"/>
  <c r="W2" i="9"/>
  <c r="S8" i="9"/>
  <c r="W3" i="9"/>
  <c r="H64" i="3"/>
  <c r="I64" i="3" s="1"/>
  <c r="I49" i="4" l="1"/>
  <c r="I4" i="11"/>
  <c r="D5" i="10"/>
  <c r="D4" i="11"/>
  <c r="R33" i="1"/>
  <c r="H5" i="10"/>
  <c r="Q34" i="1"/>
  <c r="T55" i="1" s="1"/>
  <c r="S4" i="10"/>
  <c r="M2" i="10"/>
  <c r="M8" i="10" s="1"/>
  <c r="J13" i="4" s="1"/>
  <c r="R3" i="10"/>
  <c r="E70" i="3"/>
  <c r="H75" i="4"/>
  <c r="F15" i="3"/>
  <c r="B67" i="4"/>
  <c r="B68" i="4"/>
  <c r="B69" i="4"/>
  <c r="B70" i="4"/>
  <c r="B71" i="4"/>
  <c r="B72" i="4"/>
  <c r="B73" i="4"/>
  <c r="B66" i="4"/>
  <c r="H76" i="4" l="1"/>
  <c r="H7" i="10"/>
  <c r="I5" i="10"/>
  <c r="T5" i="10"/>
  <c r="T8" i="10" s="1"/>
  <c r="P5" i="10"/>
  <c r="P8" i="10" s="1"/>
  <c r="W3" i="10"/>
  <c r="S8" i="10"/>
  <c r="W4" i="10"/>
  <c r="R3" i="11"/>
  <c r="S2" i="11"/>
  <c r="R2" i="10"/>
  <c r="R8" i="10" s="1"/>
  <c r="Q2" i="10"/>
  <c r="B47" i="3"/>
  <c r="H53" i="4"/>
  <c r="H54" i="4"/>
  <c r="H55" i="4"/>
  <c r="H52" i="4"/>
  <c r="B42" i="4"/>
  <c r="B43" i="4"/>
  <c r="B44" i="4"/>
  <c r="B41" i="4"/>
  <c r="B14" i="4"/>
  <c r="B15" i="4"/>
  <c r="B16" i="4"/>
  <c r="B17" i="4"/>
  <c r="B18" i="4"/>
  <c r="B19" i="4"/>
  <c r="B20" i="4"/>
  <c r="B21" i="4"/>
  <c r="B22" i="4"/>
  <c r="B13" i="4"/>
  <c r="I8" i="3"/>
  <c r="I18" i="3"/>
  <c r="I32" i="3"/>
  <c r="I45" i="3"/>
  <c r="I54" i="3"/>
  <c r="W5" i="10" l="1"/>
  <c r="I57" i="4"/>
  <c r="I58" i="4" s="1"/>
  <c r="Q8" i="10"/>
  <c r="W2" i="10"/>
  <c r="S8" i="11"/>
  <c r="W2" i="11"/>
  <c r="R8" i="11"/>
  <c r="W3" i="11"/>
  <c r="H49" i="9"/>
  <c r="I49" i="9" s="1"/>
  <c r="H50" i="9"/>
  <c r="I50" i="9" s="1"/>
  <c r="H51" i="9"/>
  <c r="I51" i="9" s="1"/>
  <c r="P8" i="3"/>
  <c r="R8" i="3"/>
  <c r="N8" i="3"/>
  <c r="J14" i="4" s="1"/>
  <c r="U8" i="3"/>
  <c r="J21" i="4" s="1"/>
  <c r="Q8" i="3"/>
  <c r="W94" i="1"/>
  <c r="W5" i="3"/>
  <c r="F20" i="4"/>
  <c r="F18" i="4"/>
  <c r="F16" i="4"/>
  <c r="F14" i="4"/>
  <c r="F13" i="4"/>
  <c r="F21" i="4"/>
  <c r="F19" i="4"/>
  <c r="F17" i="4"/>
  <c r="F15" i="4"/>
  <c r="H57" i="4"/>
  <c r="H73" i="4"/>
  <c r="H72" i="4"/>
  <c r="H71" i="4"/>
  <c r="H70" i="4"/>
  <c r="H69" i="4"/>
  <c r="H68" i="4"/>
  <c r="H67" i="4"/>
  <c r="H66" i="4"/>
  <c r="F22" i="4"/>
  <c r="F11" i="9"/>
  <c r="F12" i="3"/>
  <c r="H77" i="4" l="1"/>
  <c r="I12" i="3"/>
  <c r="H12" i="3"/>
  <c r="I11" i="9"/>
  <c r="H11" i="9"/>
  <c r="I77" i="4"/>
  <c r="R43" i="1"/>
  <c r="H5" i="11"/>
  <c r="I5" i="11" s="1"/>
  <c r="Q44" i="1"/>
  <c r="H51" i="11"/>
  <c r="I51" i="11" s="1"/>
  <c r="H50" i="11"/>
  <c r="I50" i="11" s="1"/>
  <c r="H49" i="11"/>
  <c r="I49" i="11" s="1"/>
  <c r="V76" i="1"/>
  <c r="V80" i="1"/>
  <c r="V79" i="1"/>
  <c r="V78" i="1"/>
  <c r="V77" i="1"/>
  <c r="V81" i="1"/>
  <c r="H51" i="10"/>
  <c r="I51" i="10" s="1"/>
  <c r="H50" i="10"/>
  <c r="I50" i="10" s="1"/>
  <c r="H49" i="10"/>
  <c r="I49" i="10" s="1"/>
  <c r="J17" i="4"/>
  <c r="J18" i="4"/>
  <c r="J16" i="4"/>
  <c r="T8" i="3"/>
  <c r="J20" i="4" s="1"/>
  <c r="W3" i="3"/>
  <c r="W2" i="3"/>
  <c r="S8" i="3"/>
  <c r="W4" i="3"/>
  <c r="F12" i="10"/>
  <c r="F12" i="11"/>
  <c r="H12" i="11" s="1"/>
  <c r="F11" i="3"/>
  <c r="H11" i="3" s="1"/>
  <c r="F11" i="10"/>
  <c r="F13" i="3"/>
  <c r="H13" i="3" s="1"/>
  <c r="F11" i="11"/>
  <c r="H11" i="11" s="1"/>
  <c r="F14" i="3"/>
  <c r="F12" i="9"/>
  <c r="H12" i="9" s="1"/>
  <c r="I12" i="10" l="1"/>
  <c r="H12" i="10"/>
  <c r="I14" i="3"/>
  <c r="H14" i="3"/>
  <c r="I11" i="10"/>
  <c r="H11" i="10"/>
  <c r="H17" i="10" s="1"/>
  <c r="I11" i="11"/>
  <c r="I13" i="4"/>
  <c r="I12" i="11"/>
  <c r="I14" i="4"/>
  <c r="C15" i="4"/>
  <c r="I13" i="3"/>
  <c r="I12" i="9"/>
  <c r="I17" i="9" s="1"/>
  <c r="I11" i="3"/>
  <c r="C16" i="4"/>
  <c r="D5" i="11"/>
  <c r="D6" i="4" s="1"/>
  <c r="Q55" i="1"/>
  <c r="U55" i="1"/>
  <c r="H6" i="4"/>
  <c r="H7" i="11"/>
  <c r="I17" i="10"/>
  <c r="V92" i="1"/>
  <c r="V93" i="1"/>
  <c r="J19" i="4"/>
  <c r="H17" i="11"/>
  <c r="I17" i="11" l="1"/>
  <c r="T65" i="1"/>
  <c r="F24" i="11" s="1"/>
  <c r="H24" i="11" s="1"/>
  <c r="I24" i="11" s="1"/>
  <c r="Q65" i="1"/>
  <c r="S65" i="1"/>
  <c r="F24" i="10" s="1"/>
  <c r="H24" i="10" s="1"/>
  <c r="I24" i="10" s="1"/>
  <c r="T89" i="1"/>
  <c r="F70" i="11" s="1"/>
  <c r="H70" i="11" s="1"/>
  <c r="I70" i="11" s="1"/>
  <c r="Q89" i="1"/>
  <c r="S89" i="1"/>
  <c r="F70" i="10" s="1"/>
  <c r="H70" i="10" s="1"/>
  <c r="I70" i="10" s="1"/>
  <c r="R89" i="1"/>
  <c r="F70" i="9" s="1"/>
  <c r="H70" i="9" s="1"/>
  <c r="I70" i="9" s="1"/>
  <c r="H17" i="9"/>
  <c r="C14" i="4"/>
  <c r="C13" i="4"/>
  <c r="H17" i="3"/>
  <c r="I17" i="3"/>
  <c r="T91" i="1"/>
  <c r="F48" i="11" s="1"/>
  <c r="H48" i="11" s="1"/>
  <c r="I48" i="11" s="1"/>
  <c r="T90" i="1"/>
  <c r="F47" i="11" s="1"/>
  <c r="H47" i="11" s="1"/>
  <c r="I47" i="11" s="1"/>
  <c r="S90" i="1"/>
  <c r="F47" i="10" s="1"/>
  <c r="H47" i="10" s="1"/>
  <c r="I47" i="10" s="1"/>
  <c r="Q91" i="1"/>
  <c r="S91" i="1"/>
  <c r="F48" i="10" s="1"/>
  <c r="H48" i="10" s="1"/>
  <c r="I48" i="10" s="1"/>
  <c r="R90" i="1"/>
  <c r="F47" i="9" s="1"/>
  <c r="H47" i="9" s="1"/>
  <c r="I47" i="9" s="1"/>
  <c r="Q73" i="1"/>
  <c r="R91" i="1"/>
  <c r="F48" i="9" s="1"/>
  <c r="H48" i="9" s="1"/>
  <c r="I48" i="9" s="1"/>
  <c r="Q90" i="1"/>
  <c r="T74" i="1"/>
  <c r="T73" i="1"/>
  <c r="T62" i="1"/>
  <c r="F21" i="11" s="1"/>
  <c r="H21" i="11" s="1"/>
  <c r="I21" i="11" s="1"/>
  <c r="T64" i="1"/>
  <c r="F23" i="11" s="1"/>
  <c r="H23" i="11" s="1"/>
  <c r="I23" i="11" s="1"/>
  <c r="R75" i="1"/>
  <c r="R61" i="1"/>
  <c r="F20" i="9" s="1"/>
  <c r="H20" i="9" s="1"/>
  <c r="I20" i="9" s="1"/>
  <c r="Q62" i="1"/>
  <c r="Q61" i="1"/>
  <c r="S63" i="1"/>
  <c r="F22" i="10" s="1"/>
  <c r="H22" i="10" s="1"/>
  <c r="I22" i="10" s="1"/>
  <c r="Q75" i="1"/>
  <c r="S62" i="1"/>
  <c r="F21" i="10" s="1"/>
  <c r="H21" i="10" s="1"/>
  <c r="I21" i="10" s="1"/>
  <c r="S61" i="1"/>
  <c r="F20" i="10" s="1"/>
  <c r="H20" i="10" s="1"/>
  <c r="I20" i="10" s="1"/>
  <c r="S74" i="1"/>
  <c r="T61" i="1"/>
  <c r="F20" i="11" s="1"/>
  <c r="H20" i="11" s="1"/>
  <c r="I20" i="11" s="1"/>
  <c r="T75" i="1"/>
  <c r="T63" i="1"/>
  <c r="F22" i="11" s="1"/>
  <c r="H22" i="11" s="1"/>
  <c r="I22" i="11" s="1"/>
  <c r="R74" i="1"/>
  <c r="R63" i="1"/>
  <c r="F22" i="9" s="1"/>
  <c r="H22" i="9" s="1"/>
  <c r="I22" i="9" s="1"/>
  <c r="Q74" i="1"/>
  <c r="Q64" i="1"/>
  <c r="S75" i="1"/>
  <c r="R64" i="1"/>
  <c r="F23" i="9" s="1"/>
  <c r="H23" i="9" s="1"/>
  <c r="I23" i="9" s="1"/>
  <c r="Q63" i="1"/>
  <c r="S73" i="1"/>
  <c r="S64" i="1"/>
  <c r="F23" i="10" s="1"/>
  <c r="H23" i="10" s="1"/>
  <c r="I23" i="10" s="1"/>
  <c r="R62" i="1"/>
  <c r="F21" i="9" s="1"/>
  <c r="H21" i="9" s="1"/>
  <c r="I21" i="9" s="1"/>
  <c r="R73" i="1"/>
  <c r="H8" i="4"/>
  <c r="I6" i="4"/>
  <c r="S56" i="1"/>
  <c r="T56" i="1"/>
  <c r="U56" i="1"/>
  <c r="R56" i="1"/>
  <c r="H50" i="3"/>
  <c r="I50" i="3" s="1"/>
  <c r="H49" i="3"/>
  <c r="I49" i="3" s="1"/>
  <c r="H51" i="3"/>
  <c r="I51" i="3" s="1"/>
  <c r="F24" i="3" l="1"/>
  <c r="H24" i="3" s="1"/>
  <c r="V65" i="1"/>
  <c r="I8" i="4"/>
  <c r="H23" i="4"/>
  <c r="V89" i="1"/>
  <c r="F70" i="3"/>
  <c r="H70" i="3" s="1"/>
  <c r="I70" i="3" s="1"/>
  <c r="I23" i="4"/>
  <c r="F47" i="3"/>
  <c r="H47" i="3" s="1"/>
  <c r="I47" i="3" s="1"/>
  <c r="V90" i="1"/>
  <c r="I52" i="10"/>
  <c r="H52" i="10"/>
  <c r="H52" i="9"/>
  <c r="I52" i="9"/>
  <c r="F48" i="3"/>
  <c r="H48" i="3" s="1"/>
  <c r="I48" i="3" s="1"/>
  <c r="V91" i="1"/>
  <c r="I52" i="11"/>
  <c r="H52" i="11"/>
  <c r="V56" i="1"/>
  <c r="F35" i="9"/>
  <c r="H35" i="9" s="1"/>
  <c r="I35" i="9" s="1"/>
  <c r="F61" i="9"/>
  <c r="H61" i="9" s="1"/>
  <c r="F22" i="3"/>
  <c r="V63" i="1"/>
  <c r="F37" i="10"/>
  <c r="H37" i="10" s="1"/>
  <c r="I37" i="10" s="1"/>
  <c r="F63" i="10"/>
  <c r="H63" i="10" s="1"/>
  <c r="I63" i="10" s="1"/>
  <c r="F62" i="3"/>
  <c r="H62" i="3" s="1"/>
  <c r="I62" i="3" s="1"/>
  <c r="V74" i="1"/>
  <c r="F36" i="3"/>
  <c r="H36" i="3" s="1"/>
  <c r="I36" i="3" s="1"/>
  <c r="F62" i="9"/>
  <c r="H62" i="9" s="1"/>
  <c r="I62" i="9" s="1"/>
  <c r="F36" i="9"/>
  <c r="H36" i="9" s="1"/>
  <c r="I36" i="9" s="1"/>
  <c r="F37" i="11"/>
  <c r="H37" i="11" s="1"/>
  <c r="I37" i="11" s="1"/>
  <c r="F63" i="11"/>
  <c r="H63" i="11" s="1"/>
  <c r="I63" i="11" s="1"/>
  <c r="F62" i="10"/>
  <c r="H62" i="10" s="1"/>
  <c r="I62" i="10" s="1"/>
  <c r="F36" i="10"/>
  <c r="H36" i="10" s="1"/>
  <c r="I36" i="10" s="1"/>
  <c r="F61" i="3"/>
  <c r="H61" i="3" s="1"/>
  <c r="V73" i="1"/>
  <c r="F35" i="3"/>
  <c r="H35" i="3" s="1"/>
  <c r="I35" i="3" s="1"/>
  <c r="F20" i="3"/>
  <c r="H20" i="3" s="1"/>
  <c r="V61" i="1"/>
  <c r="F61" i="11"/>
  <c r="H61" i="11" s="1"/>
  <c r="I61" i="11" s="1"/>
  <c r="F35" i="11"/>
  <c r="H35" i="11" s="1"/>
  <c r="I35" i="11" s="1"/>
  <c r="F61" i="10"/>
  <c r="H61" i="10" s="1"/>
  <c r="F35" i="10"/>
  <c r="H35" i="10" s="1"/>
  <c r="I35" i="10" s="1"/>
  <c r="V64" i="1"/>
  <c r="F23" i="3"/>
  <c r="F63" i="3"/>
  <c r="H63" i="3" s="1"/>
  <c r="I63" i="3" s="1"/>
  <c r="V75" i="1"/>
  <c r="F37" i="3"/>
  <c r="H37" i="3" s="1"/>
  <c r="I37" i="3" s="1"/>
  <c r="F21" i="3"/>
  <c r="H21" i="3" s="1"/>
  <c r="I21" i="3" s="1"/>
  <c r="V62" i="1"/>
  <c r="F63" i="9"/>
  <c r="H63" i="9" s="1"/>
  <c r="I63" i="9" s="1"/>
  <c r="F37" i="9"/>
  <c r="H37" i="9" s="1"/>
  <c r="I37" i="9" s="1"/>
  <c r="F62" i="11"/>
  <c r="H62" i="11" s="1"/>
  <c r="I62" i="11" s="1"/>
  <c r="F36" i="11"/>
  <c r="H36" i="11" s="1"/>
  <c r="I36" i="11" s="1"/>
  <c r="I52" i="3" l="1"/>
  <c r="I24" i="3"/>
  <c r="H30" i="4"/>
  <c r="I30" i="4" s="1"/>
  <c r="I20" i="3"/>
  <c r="I72" i="11"/>
  <c r="I61" i="3"/>
  <c r="I72" i="3" s="1"/>
  <c r="H72" i="3"/>
  <c r="I61" i="9"/>
  <c r="I72" i="9" s="1"/>
  <c r="H72" i="9"/>
  <c r="H72" i="10"/>
  <c r="I61" i="10"/>
  <c r="I72" i="10" s="1"/>
  <c r="H72" i="11"/>
  <c r="H52" i="3"/>
  <c r="H29" i="9"/>
  <c r="I29" i="9" s="1"/>
  <c r="H23" i="3"/>
  <c r="I23" i="3" s="1"/>
  <c r="H29" i="10"/>
  <c r="I29" i="10" s="1"/>
  <c r="H22" i="3"/>
  <c r="I22" i="3" s="1"/>
  <c r="H29" i="11"/>
  <c r="I29" i="11" s="1"/>
  <c r="H27" i="4"/>
  <c r="I27" i="4" s="1"/>
  <c r="I44" i="10"/>
  <c r="I53" i="10" s="1"/>
  <c r="H44" i="10"/>
  <c r="H53" i="10" s="1"/>
  <c r="I44" i="11"/>
  <c r="I53" i="11" s="1"/>
  <c r="H44" i="11"/>
  <c r="H53" i="11" s="1"/>
  <c r="I44" i="3"/>
  <c r="H26" i="4"/>
  <c r="I26" i="4" s="1"/>
  <c r="I44" i="9"/>
  <c r="I53" i="9" s="1"/>
  <c r="H44" i="9"/>
  <c r="H53" i="9" s="1"/>
  <c r="H49" i="4"/>
  <c r="H58" i="4" s="1"/>
  <c r="H44" i="3"/>
  <c r="H53" i="3" s="1"/>
  <c r="I53" i="3" l="1"/>
  <c r="H29" i="3"/>
  <c r="I29" i="3" s="1"/>
  <c r="H29" i="4"/>
  <c r="I29" i="4" s="1"/>
  <c r="H28" i="4"/>
  <c r="I28" i="4" s="1"/>
  <c r="I30" i="9"/>
  <c r="I31" i="9" s="1"/>
  <c r="I55" i="9" s="1"/>
  <c r="H30" i="9"/>
  <c r="H31" i="9" s="1"/>
  <c r="H55" i="9" s="1"/>
  <c r="I30" i="11"/>
  <c r="I31" i="11" s="1"/>
  <c r="I55" i="11" s="1"/>
  <c r="H30" i="11"/>
  <c r="H31" i="11" s="1"/>
  <c r="H55" i="11" s="1"/>
  <c r="I30" i="10"/>
  <c r="I31" i="10" s="1"/>
  <c r="I55" i="10" s="1"/>
  <c r="H30" i="10"/>
  <c r="H31" i="10" s="1"/>
  <c r="H55" i="10" s="1"/>
  <c r="H30" i="3" l="1"/>
  <c r="H31" i="3" s="1"/>
  <c r="H55" i="3" s="1"/>
  <c r="H57" i="3" s="1"/>
  <c r="H35" i="4"/>
  <c r="I35" i="4" s="1"/>
  <c r="I36" i="4" s="1"/>
  <c r="I30" i="3"/>
  <c r="I31" i="3" s="1"/>
  <c r="I55" i="3" s="1"/>
  <c r="I57" i="3" s="1"/>
  <c r="I57" i="10"/>
  <c r="I75" i="10"/>
  <c r="I77" i="10" s="1"/>
  <c r="I57" i="11"/>
  <c r="I75" i="11"/>
  <c r="I77" i="11" s="1"/>
  <c r="H57" i="10"/>
  <c r="H75" i="10"/>
  <c r="H77" i="10" s="1"/>
  <c r="H57" i="11"/>
  <c r="H75" i="11"/>
  <c r="H77" i="11" s="1"/>
  <c r="H57" i="9"/>
  <c r="H75" i="9"/>
  <c r="H77" i="9" s="1"/>
  <c r="J77" i="9" s="1"/>
  <c r="I57" i="9"/>
  <c r="I75" i="9"/>
  <c r="I77" i="9" s="1"/>
  <c r="H36" i="4" l="1"/>
  <c r="H37" i="4" s="1"/>
  <c r="H75" i="3"/>
  <c r="H77" i="3" s="1"/>
  <c r="I75" i="3"/>
  <c r="I77" i="3" s="1"/>
  <c r="I37" i="4" l="1"/>
  <c r="I60" i="4" s="1"/>
  <c r="I80" i="4" s="1"/>
  <c r="I82" i="4" s="1"/>
  <c r="H60" i="4"/>
  <c r="I62" i="4" l="1"/>
  <c r="H80" i="4"/>
  <c r="H82" i="4" s="1"/>
  <c r="H62" i="4"/>
</calcChain>
</file>

<file path=xl/sharedStrings.xml><?xml version="1.0" encoding="utf-8"?>
<sst xmlns="http://schemas.openxmlformats.org/spreadsheetml/2006/main" count="540" uniqueCount="136">
  <si>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</si>
  <si>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</si>
  <si>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</si>
  <si>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</si>
  <si>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</si>
  <si>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</si>
  <si>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</si>
  <si>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</si>
  <si>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</si>
  <si>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</si>
  <si>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</si>
  <si>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</si>
  <si>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</si>
  <si>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</si>
  <si>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</si>
  <si>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</si>
  <si>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</si>
  <si>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</si>
  <si>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</si>
  <si>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</si>
  <si>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</si>
  <si>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Cost per Year</t>
  </si>
  <si>
    <t>As Fed Price</t>
  </si>
  <si>
    <t>Weight</t>
  </si>
  <si>
    <t>Total</t>
  </si>
  <si>
    <t>Gross Income</t>
  </si>
  <si>
    <t>Variable Costs</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</si>
  <si>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</si>
  <si>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</si>
  <si>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</si>
  <si>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</si>
  <si>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</si>
  <si>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</si>
  <si>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</si>
  <si>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</si>
  <si>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</si>
  <si>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</si>
  <si>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</si>
  <si>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</si>
  <si>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</si>
  <si>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</si>
  <si>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</si>
  <si>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</si>
  <si>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</si>
  <si>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</si>
  <si>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</si>
  <si>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t>Amount</t>
  </si>
  <si>
    <t>Budget Inputs</t>
  </si>
  <si>
    <r>
      <t xml:space="preserve">Fed Unit </t>
    </r>
    <r>
      <rPr>
        <sz val="10"/>
        <color theme="1"/>
        <rFont val="Arial"/>
        <family val="2"/>
      </rPr>
      <t>(tons, lbs. etc)</t>
    </r>
  </si>
  <si>
    <t>all animals</t>
  </si>
  <si>
    <t>per animal</t>
  </si>
  <si>
    <t>total</t>
  </si>
  <si>
    <t>Total Costs</t>
  </si>
  <si>
    <t>Herd Total</t>
  </si>
  <si>
    <t>Variable Cash Costs</t>
  </si>
  <si>
    <t>Non-Cash Costs</t>
  </si>
  <si>
    <t>Real Estate</t>
  </si>
  <si>
    <t>Livestock</t>
  </si>
  <si>
    <t>Total Fixed Cash Costs</t>
  </si>
  <si>
    <t>Total Variable Cash Costs</t>
  </si>
  <si>
    <t>Net Cash Income</t>
  </si>
  <si>
    <t>Total Non-Cash Costs</t>
  </si>
  <si>
    <t>Net Total Income</t>
  </si>
  <si>
    <t>Total Cash and Non-Cash</t>
  </si>
  <si>
    <t>Fixed Cash Costs</t>
  </si>
  <si>
    <t>Total Cash Costs</t>
  </si>
  <si>
    <t>Total Cash Costs on Depreciables</t>
  </si>
  <si>
    <t>Opportunity</t>
  </si>
  <si>
    <t>Depreciable Assets</t>
  </si>
  <si>
    <t>Depreciables Costs</t>
  </si>
  <si>
    <t>Real Estate Value*</t>
  </si>
  <si>
    <t>Calculations: Operations interest rate times feed and other variable expenses except marketing divided by two.</t>
  </si>
  <si>
    <t>Investment rate times livestock value</t>
  </si>
  <si>
    <t>Investment rate times real estate value</t>
  </si>
  <si>
    <t>Current Value</t>
  </si>
  <si>
    <t>Future Value</t>
  </si>
  <si>
    <t>Days Fed</t>
  </si>
  <si>
    <t>Days</t>
  </si>
  <si>
    <t>Total Non-feed</t>
  </si>
  <si>
    <t>Name</t>
  </si>
  <si>
    <r>
      <t>Depre-</t>
    </r>
    <r>
      <rPr>
        <b/>
        <u/>
        <sz val="10"/>
        <color theme="1"/>
        <rFont val="Arial"/>
        <family val="2"/>
      </rPr>
      <t>ciation</t>
    </r>
  </si>
  <si>
    <r>
      <t>Oppor-</t>
    </r>
    <r>
      <rPr>
        <b/>
        <u/>
        <sz val="10"/>
        <color theme="1"/>
        <rFont val="Arial"/>
        <family val="2"/>
      </rPr>
      <t>tunity</t>
    </r>
  </si>
  <si>
    <t>End Weight</t>
  </si>
  <si>
    <t>Death Loss</t>
  </si>
  <si>
    <t>percent</t>
  </si>
  <si>
    <t>Market Price</t>
  </si>
  <si>
    <r>
      <t xml:space="preserve">Priced Unit </t>
    </r>
    <r>
      <rPr>
        <sz val="10"/>
        <color theme="1"/>
        <rFont val="Arial"/>
        <family val="2"/>
      </rPr>
      <t>(tons, lbs. etc)</t>
    </r>
  </si>
  <si>
    <t>Fed Unit per Priced Unit</t>
  </si>
  <si>
    <t>Basis</t>
  </si>
  <si>
    <t>Feed Calc</t>
  </si>
  <si>
    <t>Is This Cost Per Animal or for All Animals?</t>
  </si>
  <si>
    <t>Allocation Percentage</t>
  </si>
  <si>
    <t>Future Value Horizon</t>
  </si>
  <si>
    <t>System Budget</t>
  </si>
  <si>
    <t>Fed Unit</t>
  </si>
  <si>
    <t>Purchases</t>
  </si>
  <si>
    <t>Phase I</t>
  </si>
  <si>
    <t>Phase II</t>
  </si>
  <si>
    <t>Phase III</t>
  </si>
  <si>
    <t>per Head</t>
  </si>
  <si>
    <t>Head</t>
  </si>
  <si>
    <t>per lb.</t>
  </si>
  <si>
    <t>per cwt.</t>
  </si>
  <si>
    <t>Weight Gain</t>
  </si>
  <si>
    <t>per head per day</t>
  </si>
  <si>
    <t>Ending Number</t>
  </si>
  <si>
    <t>Ending Value</t>
  </si>
  <si>
    <t>Phase IV</t>
  </si>
  <si>
    <t>Beg. Wt</t>
  </si>
  <si>
    <t>End Wt.</t>
  </si>
  <si>
    <t>End Value</t>
  </si>
  <si>
    <t>Phase I (Optional)</t>
  </si>
  <si>
    <t>Phase II (Optional)</t>
  </si>
  <si>
    <t>Phase III (Optional)</t>
  </si>
  <si>
    <t>Phase IV (Optional)</t>
  </si>
  <si>
    <t>Beg. Value</t>
  </si>
  <si>
    <t>Gain</t>
  </si>
  <si>
    <t>Non-Feed Cash Costs</t>
  </si>
  <si>
    <t>Revenue Gain</t>
  </si>
  <si>
    <t>In</t>
  </si>
  <si>
    <t>Out</t>
  </si>
  <si>
    <t>Sales</t>
  </si>
  <si>
    <t>Will animals be kept after Phase I?</t>
  </si>
  <si>
    <t>Yes</t>
  </si>
  <si>
    <t>No</t>
  </si>
  <si>
    <t>Will animals be kept after Phase II?</t>
  </si>
  <si>
    <t>Will animals be kept after Phase III?</t>
  </si>
  <si>
    <t>Livestock Values</t>
  </si>
  <si>
    <t>* If Livestock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</si>
  <si>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Per Animal Sold</t>
  </si>
  <si>
    <t>Amount Fed</t>
  </si>
  <si>
    <t>per Head per Day</t>
  </si>
  <si>
    <t>Basis of Amount Fed</t>
  </si>
  <si>
    <t>per Animal Sold</t>
  </si>
  <si>
    <t>Revenue</t>
  </si>
  <si>
    <t>v121213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</si>
</sst>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_)"/>
    <numFmt numFmtId="166" formatCode="0.0000000"/>
  </numFmts>
  <fonts count="23">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b/>
      <sz val="10"/>
      <color rgb="FFFF0000"/>
      <name val="Arial"/>
      <family val="2"/>
    </font>
    <font>
      <sz val="10"/>
      <name val="SWISS"/>
    </font>
    <font>
      <sz val="12"/>
      <color theme="1"/>
      <name val="Arial"/>
      <family val="2"/>
    </font>
    <font>
      <sz val="10"/>
      <color rgb="FFFF0000"/>
      <name val="Arial"/>
      <family val="2"/>
    </font>
    <font>
      <b/>
      <sz val="10"/>
      <name val="Arial"/>
      <family val="2"/>
    </font>
    <font>
      <sz val="10"/>
      <color rgb="FFFFFF00"/>
      <name val="Arial"/>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6"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style="thick">
        <color theme="0"/>
      </left>
      <right/>
      <top style="medium">
        <color indexed="64"/>
      </top>
      <bottom/>
      <diagonal/>
    </border>
    <border>
      <left style="medium">
        <color indexed="64"/>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5" fontId="18" fillId="0" borderId="0"/>
    <xf numFmtId="0" fontId="9" fillId="0" borderId="0"/>
  </cellStyleXfs>
  <cellXfs count="470">
    <xf numFmtId="0" fontId="0" fillId="0" borderId="0" xfId="0"/>
    <xf numFmtId="0" fontId="0" fillId="4" borderId="15" xfId="0" applyFill="1" applyBorder="1" applyAlignment="1" applyProtection="1">
      <alignment horizontal="center"/>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3" fillId="3" borderId="23" xfId="0" applyFont="1" applyFill="1" applyBorder="1" applyAlignment="1" applyProtection="1">
      <alignment horizontal="center" wrapText="1"/>
    </xf>
    <xf numFmtId="0" fontId="3" fillId="3" borderId="24" xfId="0" applyFont="1" applyFill="1" applyBorder="1" applyAlignment="1" applyProtection="1">
      <alignment horizontal="center" wrapText="1"/>
    </xf>
    <xf numFmtId="0" fontId="7" fillId="2" borderId="26" xfId="0" applyFont="1" applyFill="1" applyBorder="1" applyProtection="1"/>
    <xf numFmtId="0" fontId="0" fillId="2" borderId="28" xfId="0" applyFill="1" applyBorder="1" applyProtection="1"/>
    <xf numFmtId="0" fontId="0" fillId="2" borderId="29" xfId="0" applyFill="1" applyBorder="1" applyProtection="1"/>
    <xf numFmtId="0" fontId="3" fillId="3" borderId="30" xfId="0" applyFont="1" applyFill="1" applyBorder="1" applyAlignment="1" applyProtection="1">
      <alignment horizontal="center" wrapText="1"/>
    </xf>
    <xf numFmtId="0" fontId="7" fillId="2" borderId="18" xfId="0" applyFont="1" applyFill="1" applyBorder="1" applyProtection="1"/>
    <xf numFmtId="0" fontId="0" fillId="2" borderId="19" xfId="0" applyFill="1" applyBorder="1" applyProtection="1"/>
    <xf numFmtId="0" fontId="0" fillId="2" borderId="20" xfId="0" applyFill="1" applyBorder="1" applyProtection="1"/>
    <xf numFmtId="0" fontId="2" fillId="2" borderId="19" xfId="0" applyFont="1" applyFill="1" applyBorder="1" applyAlignment="1">
      <alignment horizontal="right"/>
    </xf>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0" fontId="0" fillId="3" borderId="34" xfId="0" applyFill="1" applyBorder="1"/>
    <xf numFmtId="43" fontId="0" fillId="3" borderId="34" xfId="1" applyFont="1" applyFill="1" applyBorder="1"/>
    <xf numFmtId="0" fontId="0" fillId="3" borderId="16" xfId="0" applyFill="1" applyBorder="1"/>
    <xf numFmtId="0" fontId="8" fillId="3" borderId="29" xfId="0" applyFont="1" applyFill="1" applyBorder="1" applyAlignment="1">
      <alignment horizontal="right"/>
    </xf>
    <xf numFmtId="2" fontId="0" fillId="0" borderId="14" xfId="0" applyNumberFormat="1" applyFill="1" applyBorder="1" applyProtection="1"/>
    <xf numFmtId="0" fontId="2" fillId="2" borderId="19" xfId="0" applyFont="1" applyFill="1" applyBorder="1"/>
    <xf numFmtId="0" fontId="8" fillId="3" borderId="0" xfId="0" applyFont="1" applyFill="1" applyBorder="1" applyAlignment="1">
      <alignment horizontal="right"/>
    </xf>
    <xf numFmtId="0" fontId="0" fillId="0" borderId="0" xfId="0"/>
    <xf numFmtId="0" fontId="6" fillId="2" borderId="18" xfId="0" applyFont="1" applyFill="1" applyBorder="1"/>
    <xf numFmtId="0" fontId="4" fillId="2" borderId="19" xfId="0" applyFont="1" applyFill="1" applyBorder="1"/>
    <xf numFmtId="0" fontId="0" fillId="3" borderId="0" xfId="0" applyFill="1"/>
    <xf numFmtId="0" fontId="5" fillId="3" borderId="0" xfId="0" applyFont="1" applyFill="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6" fillId="2" borderId="41" xfId="0" applyFont="1" applyFill="1" applyBorder="1"/>
    <xf numFmtId="0" fontId="3" fillId="2" borderId="19" xfId="0" applyFont="1" applyFill="1" applyBorder="1"/>
    <xf numFmtId="0" fontId="8" fillId="3" borderId="7" xfId="0" applyFont="1" applyFill="1" applyBorder="1" applyAlignment="1">
      <alignment horizontal="right"/>
    </xf>
    <xf numFmtId="0" fontId="0" fillId="3" borderId="6" xfId="0" applyFill="1" applyBorder="1"/>
    <xf numFmtId="0" fontId="8" fillId="3" borderId="28" xfId="0" applyFont="1" applyFill="1" applyBorder="1" applyAlignment="1">
      <alignment horizontal="right"/>
    </xf>
    <xf numFmtId="1" fontId="0" fillId="3" borderId="34" xfId="0" applyNumberFormat="1" applyFill="1" applyBorder="1"/>
    <xf numFmtId="0" fontId="0" fillId="3" borderId="44" xfId="0" applyFill="1" applyBorder="1"/>
    <xf numFmtId="0" fontId="8" fillId="3" borderId="34" xfId="0" applyFont="1" applyFill="1" applyBorder="1" applyAlignment="1">
      <alignment horizontal="right"/>
    </xf>
    <xf numFmtId="164" fontId="0" fillId="3" borderId="34"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45" xfId="0" applyFill="1" applyBorder="1"/>
    <xf numFmtId="0" fontId="8" fillId="3" borderId="45"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45" xfId="1" applyNumberFormat="1" applyFont="1" applyFill="1" applyBorder="1"/>
    <xf numFmtId="0" fontId="0" fillId="2" borderId="36" xfId="0" applyFill="1" applyBorder="1"/>
    <xf numFmtId="164" fontId="2" fillId="2" borderId="46" xfId="1" applyNumberFormat="1" applyFont="1" applyFill="1" applyBorder="1" applyAlignment="1">
      <alignment horizontal="right"/>
    </xf>
    <xf numFmtId="0" fontId="0" fillId="2" borderId="18" xfId="0" applyFill="1" applyBorder="1"/>
    <xf numFmtId="43" fontId="0" fillId="2" borderId="18"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29" xfId="0" applyFont="1" applyFill="1" applyBorder="1" applyAlignment="1">
      <alignment horizontal="right" wrapText="1"/>
    </xf>
    <xf numFmtId="0" fontId="0" fillId="5" borderId="0" xfId="0" applyFill="1"/>
    <xf numFmtId="0" fontId="0" fillId="5" borderId="0" xfId="0" applyFill="1" applyBorder="1"/>
    <xf numFmtId="0" fontId="11" fillId="3" borderId="0" xfId="0" applyFont="1" applyFill="1" applyProtection="1"/>
    <xf numFmtId="0" fontId="2" fillId="2" borderId="36" xfId="0" applyFont="1" applyFill="1" applyBorder="1" applyAlignment="1"/>
    <xf numFmtId="0" fontId="2" fillId="2" borderId="19" xfId="0" applyFont="1" applyFill="1" applyBorder="1" applyAlignment="1"/>
    <xf numFmtId="0" fontId="8" fillId="3" borderId="45" xfId="0" applyFont="1" applyFill="1" applyBorder="1" applyAlignment="1">
      <alignment horizontal="right" wrapText="1"/>
    </xf>
    <xf numFmtId="0" fontId="2" fillId="2" borderId="36" xfId="0" applyFont="1" applyFill="1" applyBorder="1" applyAlignment="1">
      <alignment horizontal="center" vertical="center" wrapText="1"/>
    </xf>
    <xf numFmtId="0" fontId="6" fillId="2" borderId="19" xfId="0" applyFont="1" applyFill="1" applyBorder="1"/>
    <xf numFmtId="0" fontId="2" fillId="2" borderId="49" xfId="0" applyFont="1" applyFill="1" applyBorder="1" applyAlignment="1">
      <alignment horizontal="center" vertical="center" wrapText="1"/>
    </xf>
    <xf numFmtId="0" fontId="0" fillId="2" borderId="18"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0" fillId="6" borderId="0" xfId="0" applyFill="1"/>
    <xf numFmtId="0" fontId="0" fillId="3" borderId="45" xfId="0" applyFill="1" applyBorder="1" applyProtection="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57" xfId="0" applyFont="1" applyFill="1" applyBorder="1" applyAlignment="1"/>
    <xf numFmtId="0" fontId="0" fillId="2" borderId="11" xfId="0" applyFill="1" applyBorder="1"/>
    <xf numFmtId="0" fontId="0" fillId="2" borderId="58" xfId="0" applyFill="1" applyBorder="1"/>
    <xf numFmtId="0" fontId="6" fillId="2" borderId="60" xfId="0" applyFont="1" applyFill="1" applyBorder="1"/>
    <xf numFmtId="0" fontId="2" fillId="2" borderId="61" xfId="0" applyFont="1" applyFill="1" applyBorder="1" applyAlignment="1"/>
    <xf numFmtId="0" fontId="2" fillId="2" borderId="62" xfId="0" applyFont="1" applyFill="1" applyBorder="1" applyAlignment="1"/>
    <xf numFmtId="0" fontId="6" fillId="2" borderId="11" xfId="0" applyFont="1" applyFill="1" applyBorder="1"/>
    <xf numFmtId="0" fontId="3" fillId="2" borderId="20"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9"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3" fillId="9" borderId="0" xfId="0" applyFont="1" applyFill="1"/>
    <xf numFmtId="0" fontId="13" fillId="9" borderId="0" xfId="0" applyFont="1" applyFill="1" applyBorder="1"/>
    <xf numFmtId="0" fontId="14" fillId="9" borderId="0" xfId="0" applyFont="1" applyFill="1" applyBorder="1"/>
    <xf numFmtId="43" fontId="13" fillId="9" borderId="0" xfId="0" applyNumberFormat="1" applyFont="1" applyFill="1"/>
    <xf numFmtId="0" fontId="0" fillId="9" borderId="0" xfId="0" applyFill="1" applyProtection="1"/>
    <xf numFmtId="0" fontId="13" fillId="9" borderId="0" xfId="0" applyFont="1" applyFill="1" applyProtection="1"/>
    <xf numFmtId="0" fontId="0" fillId="3" borderId="9" xfId="0" applyFill="1" applyBorder="1" applyAlignment="1">
      <alignment horizontal="center" vertical="center"/>
    </xf>
    <xf numFmtId="0" fontId="0" fillId="3" borderId="9" xfId="0" applyFill="1" applyBorder="1" applyAlignment="1">
      <alignment vertical="center"/>
    </xf>
    <xf numFmtId="0" fontId="4" fillId="2" borderId="7" xfId="0" applyFont="1" applyFill="1" applyBorder="1" applyProtection="1"/>
    <xf numFmtId="0" fontId="0" fillId="0" borderId="10" xfId="0" applyBorder="1" applyProtection="1"/>
    <xf numFmtId="0" fontId="0" fillId="3" borderId="8" xfId="0" applyFill="1" applyBorder="1" applyProtection="1"/>
    <xf numFmtId="3" fontId="0" fillId="3" borderId="0" xfId="0" applyNumberFormat="1" applyFill="1" applyBorder="1"/>
    <xf numFmtId="0" fontId="0" fillId="0" borderId="0" xfId="0"/>
    <xf numFmtId="3" fontId="0" fillId="3" borderId="34" xfId="0" applyNumberFormat="1" applyFont="1" applyFill="1" applyBorder="1" applyAlignment="1">
      <alignment horizontal="right"/>
    </xf>
    <xf numFmtId="3" fontId="19" fillId="3" borderId="12" xfId="0" applyNumberFormat="1" applyFont="1" applyFill="1" applyBorder="1" applyAlignment="1"/>
    <xf numFmtId="3" fontId="0" fillId="4" borderId="4" xfId="0" applyNumberFormat="1" applyFill="1" applyBorder="1" applyAlignment="1" applyProtection="1">
      <alignment horizontal="center"/>
      <protection locked="0"/>
    </xf>
    <xf numFmtId="3" fontId="0" fillId="4" borderId="17"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3" xfId="0" applyNumberFormat="1" applyFill="1" applyBorder="1" applyProtection="1">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164" fontId="0" fillId="4" borderId="3"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1" xfId="1" applyNumberFormat="1" applyFont="1" applyFill="1" applyBorder="1" applyProtection="1">
      <protection locked="0"/>
    </xf>
    <xf numFmtId="164" fontId="0" fillId="4" borderId="15" xfId="1" applyNumberFormat="1" applyFont="1" applyFill="1" applyBorder="1" applyProtection="1">
      <protection locked="0"/>
    </xf>
    <xf numFmtId="0" fontId="0" fillId="3" borderId="0" xfId="0" applyFill="1" applyBorder="1" applyProtection="1"/>
    <xf numFmtId="0" fontId="0" fillId="3" borderId="12" xfId="0" applyFill="1" applyBorder="1" applyProtection="1"/>
    <xf numFmtId="0" fontId="0" fillId="7" borderId="38" xfId="0" applyFill="1" applyBorder="1" applyProtection="1">
      <protection locked="0"/>
    </xf>
    <xf numFmtId="0" fontId="0" fillId="7" borderId="53" xfId="0" applyFill="1" applyBorder="1" applyProtection="1">
      <protection locked="0"/>
    </xf>
    <xf numFmtId="0" fontId="0" fillId="4" borderId="43" xfId="0" applyFill="1" applyBorder="1" applyAlignment="1" applyProtection="1">
      <alignment horizontal="right"/>
      <protection locked="0"/>
    </xf>
    <xf numFmtId="0" fontId="0" fillId="4" borderId="54"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9" xfId="0" applyFill="1" applyBorder="1"/>
    <xf numFmtId="0" fontId="5" fillId="3" borderId="12" xfId="0" applyFont="1" applyFill="1" applyBorder="1" applyAlignment="1"/>
    <xf numFmtId="0" fontId="0" fillId="6" borderId="0" xfId="0" applyFill="1"/>
    <xf numFmtId="0" fontId="0" fillId="7" borderId="43" xfId="0" applyFill="1" applyBorder="1" applyAlignment="1" applyProtection="1">
      <alignment horizontal="center"/>
      <protection locked="0"/>
    </xf>
    <xf numFmtId="0" fontId="0" fillId="7" borderId="54"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3" fillId="9" borderId="0" xfId="0" applyFont="1" applyFill="1"/>
    <xf numFmtId="0" fontId="13" fillId="9" borderId="0" xfId="0" applyFont="1" applyFill="1" applyBorder="1"/>
    <xf numFmtId="0" fontId="19" fillId="3" borderId="12" xfId="0" applyFont="1" applyFill="1" applyBorder="1" applyAlignment="1"/>
    <xf numFmtId="1" fontId="0" fillId="3" borderId="0" xfId="0" applyNumberFormat="1" applyFill="1" applyBorder="1"/>
    <xf numFmtId="0" fontId="4" fillId="2" borderId="8" xfId="0" applyFont="1" applyFill="1" applyBorder="1" applyProtection="1"/>
    <xf numFmtId="3" fontId="0" fillId="4" borderId="64" xfId="0" applyNumberFormat="1" applyFill="1" applyBorder="1" applyAlignment="1" applyProtection="1">
      <alignment horizontal="center"/>
      <protection locked="0"/>
    </xf>
    <xf numFmtId="0" fontId="20" fillId="3" borderId="45" xfId="0" applyFont="1" applyFill="1" applyBorder="1" applyAlignment="1" applyProtection="1">
      <alignment horizontal="right"/>
    </xf>
    <xf numFmtId="0" fontId="0" fillId="3" borderId="0" xfId="0" applyFill="1" applyBorder="1" applyAlignment="1">
      <alignment horizontal="center"/>
    </xf>
    <xf numFmtId="0" fontId="0" fillId="0" borderId="0" xfId="0"/>
    <xf numFmtId="0" fontId="0" fillId="3" borderId="33" xfId="0" applyFill="1" applyBorder="1" applyProtection="1"/>
    <xf numFmtId="2" fontId="0" fillId="3" borderId="34" xfId="0" applyNumberFormat="1" applyFill="1" applyBorder="1"/>
    <xf numFmtId="0" fontId="0" fillId="3" borderId="34" xfId="0" applyFill="1" applyBorder="1"/>
    <xf numFmtId="0" fontId="0" fillId="3" borderId="16" xfId="0" applyFill="1" applyBorder="1"/>
    <xf numFmtId="0" fontId="8" fillId="3" borderId="0" xfId="0" applyFont="1" applyFill="1" applyBorder="1" applyAlignment="1">
      <alignment horizontal="right"/>
    </xf>
    <xf numFmtId="0" fontId="2" fillId="2" borderId="12"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9" xfId="0" applyFont="1" applyFill="1" applyBorder="1"/>
    <xf numFmtId="9" fontId="0" fillId="3" borderId="0" xfId="2" applyFont="1" applyFill="1" applyBorder="1"/>
    <xf numFmtId="0" fontId="0" fillId="3" borderId="45" xfId="0" applyFill="1" applyBorder="1"/>
    <xf numFmtId="0" fontId="8" fillId="3" borderId="45" xfId="0" applyFont="1" applyFill="1" applyBorder="1" applyAlignment="1">
      <alignment horizontal="right"/>
    </xf>
    <xf numFmtId="0" fontId="8" fillId="3" borderId="0" xfId="0" applyFont="1" applyFill="1" applyBorder="1" applyAlignment="1">
      <alignment horizontal="right" wrapText="1"/>
    </xf>
    <xf numFmtId="164" fontId="0" fillId="3" borderId="45" xfId="1" applyNumberFormat="1" applyFont="1" applyFill="1" applyBorder="1"/>
    <xf numFmtId="43" fontId="0" fillId="3" borderId="45" xfId="1" applyFont="1" applyFill="1" applyBorder="1"/>
    <xf numFmtId="0" fontId="8" fillId="3" borderId="34" xfId="0" applyFont="1" applyFill="1" applyBorder="1" applyAlignment="1">
      <alignment horizontal="right" wrapText="1"/>
    </xf>
    <xf numFmtId="2" fontId="0" fillId="3" borderId="34"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3" xfId="0" applyFill="1" applyBorder="1"/>
    <xf numFmtId="0" fontId="10" fillId="3" borderId="63" xfId="0" applyFont="1" applyFill="1" applyBorder="1"/>
    <xf numFmtId="0" fontId="7" fillId="2" borderId="7" xfId="0" applyFont="1" applyFill="1" applyBorder="1" applyProtection="1"/>
    <xf numFmtId="0" fontId="7" fillId="2" borderId="19" xfId="0" applyFont="1" applyFill="1" applyBorder="1" applyProtection="1"/>
    <xf numFmtId="0" fontId="3" fillId="3" borderId="65" xfId="0" applyFont="1" applyFill="1" applyBorder="1" applyAlignment="1" applyProtection="1">
      <alignment wrapText="1"/>
    </xf>
    <xf numFmtId="0" fontId="7" fillId="2" borderId="63" xfId="0" applyFont="1" applyFill="1" applyBorder="1" applyProtection="1"/>
    <xf numFmtId="0" fontId="0" fillId="3" borderId="32" xfId="0" applyFill="1" applyBorder="1" applyProtection="1"/>
    <xf numFmtId="0" fontId="0" fillId="3" borderId="27" xfId="0" applyFill="1" applyBorder="1" applyProtection="1"/>
    <xf numFmtId="0" fontId="17" fillId="3" borderId="0" xfId="0" applyFont="1" applyFill="1" applyBorder="1" applyAlignment="1" applyProtection="1">
      <alignment horizontal="center"/>
    </xf>
    <xf numFmtId="0" fontId="17" fillId="3" borderId="45" xfId="0" applyFont="1" applyFill="1" applyBorder="1" applyAlignment="1" applyProtection="1">
      <alignment horizontal="center"/>
    </xf>
    <xf numFmtId="0" fontId="7" fillId="2" borderId="67" xfId="0" applyFont="1" applyFill="1" applyBorder="1" applyProtection="1"/>
    <xf numFmtId="0" fontId="9" fillId="9" borderId="0" xfId="0" applyFont="1" applyFill="1" applyProtection="1"/>
    <xf numFmtId="0" fontId="17" fillId="3" borderId="12" xfId="0" applyFont="1" applyFill="1" applyBorder="1" applyAlignment="1" applyProtection="1">
      <alignment horizontal="center"/>
    </xf>
    <xf numFmtId="0" fontId="3" fillId="3" borderId="65" xfId="0" applyFont="1" applyFill="1" applyBorder="1" applyAlignment="1" applyProtection="1">
      <alignment horizontal="center" wrapText="1"/>
    </xf>
    <xf numFmtId="0" fontId="3" fillId="3" borderId="68" xfId="0" applyFont="1" applyFill="1" applyBorder="1" applyAlignment="1" applyProtection="1"/>
    <xf numFmtId="2" fontId="0" fillId="4" borderId="15" xfId="0" applyNumberFormat="1" applyFill="1" applyBorder="1" applyProtection="1">
      <protection locked="0"/>
    </xf>
    <xf numFmtId="0" fontId="0" fillId="4" borderId="15" xfId="0" applyNumberFormat="1" applyFill="1" applyBorder="1" applyProtection="1">
      <protection locked="0"/>
    </xf>
    <xf numFmtId="2" fontId="0" fillId="0" borderId="31" xfId="0" applyNumberFormat="1" applyFill="1" applyBorder="1" applyProtection="1"/>
    <xf numFmtId="9" fontId="0" fillId="10" borderId="3" xfId="2" applyFont="1" applyFill="1" applyBorder="1" applyProtection="1">
      <protection locked="0"/>
    </xf>
    <xf numFmtId="9" fontId="0" fillId="10" borderId="1" xfId="2" applyFont="1" applyFill="1" applyBorder="1" applyProtection="1">
      <protection locked="0"/>
    </xf>
    <xf numFmtId="9" fontId="0" fillId="10" borderId="15" xfId="2" applyFont="1" applyFill="1" applyBorder="1" applyProtection="1">
      <protection locked="0"/>
    </xf>
    <xf numFmtId="9" fontId="0" fillId="4" borderId="71" xfId="2" applyFont="1" applyFill="1" applyBorder="1" applyAlignment="1" applyProtection="1">
      <alignment horizontal="center"/>
      <protection locked="0"/>
    </xf>
    <xf numFmtId="9" fontId="0" fillId="4" borderId="73" xfId="2" applyFont="1" applyFill="1" applyBorder="1" applyAlignment="1" applyProtection="1">
      <alignment horizontal="center"/>
      <protection locked="0"/>
    </xf>
    <xf numFmtId="0" fontId="13" fillId="3" borderId="0" xfId="0" applyFont="1" applyFill="1" applyBorder="1" applyProtection="1"/>
    <xf numFmtId="0" fontId="13" fillId="3" borderId="0" xfId="0" applyFont="1" applyFill="1" applyProtection="1"/>
    <xf numFmtId="2" fontId="13" fillId="3" borderId="0" xfId="0" applyNumberFormat="1" applyFont="1" applyFill="1" applyBorder="1" applyProtection="1">
      <protection locked="0"/>
    </xf>
    <xf numFmtId="0" fontId="14" fillId="3" borderId="0" xfId="0" applyFont="1" applyFill="1" applyBorder="1" applyAlignment="1">
      <alignment wrapText="1"/>
    </xf>
    <xf numFmtId="0" fontId="14" fillId="3" borderId="0" xfId="0" applyFont="1" applyFill="1" applyBorder="1" applyAlignment="1">
      <alignment horizontal="center" wrapText="1"/>
    </xf>
    <xf numFmtId="164" fontId="13" fillId="3" borderId="0" xfId="1" applyNumberFormat="1" applyFont="1" applyFill="1" applyBorder="1"/>
    <xf numFmtId="0" fontId="13" fillId="3" borderId="0" xfId="0" applyFont="1" applyFill="1" applyBorder="1"/>
    <xf numFmtId="0" fontId="14" fillId="3" borderId="0" xfId="0" applyFont="1" applyFill="1" applyBorder="1" applyProtection="1"/>
    <xf numFmtId="0" fontId="0" fillId="3" borderId="74" xfId="0" applyFill="1" applyBorder="1" applyProtection="1"/>
    <xf numFmtId="0" fontId="7" fillId="3" borderId="68" xfId="0" applyFont="1" applyFill="1" applyBorder="1" applyProtection="1"/>
    <xf numFmtId="0" fontId="7" fillId="3" borderId="75" xfId="0" applyFont="1" applyFill="1" applyBorder="1" applyProtection="1"/>
    <xf numFmtId="0" fontId="0" fillId="3" borderId="75" xfId="0" applyFill="1" applyBorder="1" applyProtection="1"/>
    <xf numFmtId="0" fontId="0" fillId="3" borderId="65" xfId="0" applyFill="1" applyBorder="1" applyProtection="1"/>
    <xf numFmtId="0" fontId="0" fillId="3" borderId="42" xfId="0" applyFill="1" applyBorder="1" applyProtection="1"/>
    <xf numFmtId="0" fontId="3" fillId="3" borderId="76" xfId="0" applyFont="1" applyFill="1" applyBorder="1" applyAlignment="1" applyProtection="1">
      <alignment horizontal="center"/>
    </xf>
    <xf numFmtId="0" fontId="9" fillId="9" borderId="0" xfId="0" applyFont="1" applyFill="1" applyBorder="1"/>
    <xf numFmtId="0" fontId="21" fillId="9" borderId="0" xfId="0" applyFont="1" applyFill="1" applyBorder="1" applyAlignment="1">
      <alignment horizontal="center" wrapText="1"/>
    </xf>
    <xf numFmtId="0" fontId="17"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0" fontId="3" fillId="3" borderId="34"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34" xfId="0" applyFont="1" applyFill="1" applyBorder="1" applyAlignment="1">
      <alignment horizontal="right"/>
    </xf>
    <xf numFmtId="0" fontId="8" fillId="3" borderId="0" xfId="0" applyFont="1" applyFill="1" applyBorder="1" applyAlignment="1">
      <alignment horizontal="right"/>
    </xf>
    <xf numFmtId="3" fontId="0" fillId="3" borderId="0" xfId="0" applyNumberFormat="1" applyFont="1" applyFill="1" applyBorder="1" applyAlignment="1">
      <alignment horizontal="right"/>
    </xf>
    <xf numFmtId="3" fontId="0" fillId="3" borderId="34" xfId="0" applyNumberFormat="1" applyFill="1" applyBorder="1"/>
    <xf numFmtId="9" fontId="0" fillId="3" borderId="0" xfId="2" applyFont="1" applyFill="1" applyBorder="1" applyAlignment="1">
      <alignment horizontal="right" wrapText="1"/>
    </xf>
    <xf numFmtId="0" fontId="0" fillId="3" borderId="0" xfId="0" applyFill="1" applyBorder="1" applyAlignment="1">
      <alignment horizontal="center"/>
    </xf>
    <xf numFmtId="0" fontId="13" fillId="6" borderId="0" xfId="0" applyFont="1" applyFill="1"/>
    <xf numFmtId="0" fontId="13" fillId="9" borderId="0" xfId="0" applyFont="1" applyFill="1" applyBorder="1" applyAlignment="1"/>
    <xf numFmtId="0" fontId="13" fillId="9" borderId="0" xfId="0" applyFont="1" applyFill="1" applyAlignment="1"/>
    <xf numFmtId="0" fontId="13" fillId="6" borderId="3" xfId="0" applyFont="1" applyFill="1" applyBorder="1"/>
    <xf numFmtId="0" fontId="13" fillId="6" borderId="76" xfId="0" applyFont="1" applyFill="1" applyBorder="1"/>
    <xf numFmtId="0" fontId="13" fillId="6" borderId="76" xfId="0" applyFont="1" applyFill="1" applyBorder="1" applyAlignment="1">
      <alignment wrapText="1"/>
    </xf>
    <xf numFmtId="0" fontId="13" fillId="6" borderId="76" xfId="0" applyFont="1" applyFill="1" applyBorder="1" applyAlignment="1">
      <alignment horizontal="center" wrapText="1"/>
    </xf>
    <xf numFmtId="0" fontId="9" fillId="6" borderId="3" xfId="0" applyFont="1" applyFill="1" applyBorder="1"/>
    <xf numFmtId="0" fontId="13" fillId="6" borderId="40" xfId="0" applyFont="1" applyFill="1" applyBorder="1" applyAlignment="1">
      <alignment wrapText="1"/>
    </xf>
    <xf numFmtId="0" fontId="9" fillId="6" borderId="40" xfId="0" applyFont="1" applyFill="1" applyBorder="1"/>
    <xf numFmtId="0" fontId="13" fillId="6" borderId="37" xfId="0" applyFont="1" applyFill="1" applyBorder="1"/>
    <xf numFmtId="0" fontId="9" fillId="6" borderId="76" xfId="0" applyFont="1" applyFill="1" applyBorder="1"/>
    <xf numFmtId="0" fontId="8" fillId="3" borderId="26" xfId="0" applyFont="1" applyFill="1" applyBorder="1"/>
    <xf numFmtId="0" fontId="2" fillId="2" borderId="77" xfId="0" applyFont="1" applyFill="1" applyBorder="1" applyAlignment="1"/>
    <xf numFmtId="0" fontId="0" fillId="7" borderId="72" xfId="0" applyFill="1" applyBorder="1" applyProtection="1">
      <protection locked="0"/>
    </xf>
    <xf numFmtId="0" fontId="12" fillId="3" borderId="0" xfId="0" applyFont="1" applyFill="1"/>
    <xf numFmtId="0" fontId="21" fillId="9" borderId="0" xfId="0" applyFont="1" applyFill="1" applyBorder="1" applyAlignment="1">
      <alignment wrapText="1"/>
    </xf>
    <xf numFmtId="0" fontId="3" fillId="3" borderId="40" xfId="0" applyFont="1" applyFill="1" applyBorder="1" applyAlignment="1" applyProtection="1">
      <alignment horizontal="center" wrapText="1"/>
    </xf>
    <xf numFmtId="0" fontId="3" fillId="3" borderId="22" xfId="0" applyFont="1" applyFill="1" applyBorder="1" applyAlignment="1" applyProtection="1">
      <alignment horizontal="center" wrapText="1"/>
    </xf>
    <xf numFmtId="0" fontId="3" fillId="3" borderId="34"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4" xfId="0" applyFont="1" applyFill="1" applyBorder="1" applyAlignment="1">
      <alignment horizontal="right"/>
    </xf>
    <xf numFmtId="0" fontId="8" fillId="3" borderId="0" xfId="0" applyFont="1" applyFill="1" applyBorder="1" applyAlignment="1">
      <alignment horizontal="right"/>
    </xf>
    <xf numFmtId="0" fontId="0" fillId="3" borderId="0" xfId="0" applyFill="1" applyBorder="1" applyAlignment="1">
      <alignment horizontal="center"/>
    </xf>
    <xf numFmtId="0" fontId="16" fillId="9" borderId="0" xfId="0" applyFont="1" applyFill="1" applyAlignment="1" applyProtection="1">
      <alignment wrapText="1"/>
    </xf>
    <xf numFmtId="43" fontId="0" fillId="4" borderId="21" xfId="1" applyNumberFormat="1" applyFont="1" applyFill="1" applyBorder="1" applyProtection="1">
      <protection locked="0"/>
    </xf>
    <xf numFmtId="43" fontId="0" fillId="4" borderId="4" xfId="1" applyNumberFormat="1" applyFont="1" applyFill="1" applyBorder="1" applyProtection="1">
      <protection locked="0"/>
    </xf>
    <xf numFmtId="4" fontId="0" fillId="3" borderId="0" xfId="0" applyNumberFormat="1" applyFont="1" applyFill="1" applyBorder="1" applyAlignment="1">
      <alignment horizontal="right"/>
    </xf>
    <xf numFmtId="3" fontId="9" fillId="9" borderId="0" xfId="0" applyNumberFormat="1" applyFont="1" applyFill="1" applyProtection="1"/>
    <xf numFmtId="0" fontId="16" fillId="9" borderId="0" xfId="0" applyFont="1" applyFill="1" applyAlignment="1" applyProtection="1">
      <alignment horizontal="left" wrapText="1"/>
    </xf>
    <xf numFmtId="0" fontId="8" fillId="3" borderId="0" xfId="0" applyFont="1" applyFill="1" applyBorder="1" applyAlignment="1">
      <alignment horizontal="center" wrapText="1"/>
    </xf>
    <xf numFmtId="9" fontId="0" fillId="10" borderId="14" xfId="2" applyFont="1" applyFill="1" applyBorder="1" applyProtection="1">
      <protection locked="0"/>
    </xf>
    <xf numFmtId="9" fontId="0" fillId="10" borderId="72" xfId="2" applyFont="1" applyFill="1" applyBorder="1" applyProtection="1">
      <protection locked="0"/>
    </xf>
    <xf numFmtId="9" fontId="0" fillId="10" borderId="73" xfId="2" applyFont="1" applyFill="1" applyBorder="1" applyProtection="1">
      <protection locked="0"/>
    </xf>
    <xf numFmtId="0" fontId="14" fillId="9" borderId="0" xfId="0" applyFont="1" applyFill="1" applyBorder="1" applyAlignment="1">
      <alignment horizontal="center" wrapText="1"/>
    </xf>
    <xf numFmtId="0" fontId="0" fillId="3" borderId="0" xfId="0" applyFill="1" applyBorder="1" applyAlignment="1">
      <alignment horizontal="center"/>
    </xf>
    <xf numFmtId="0" fontId="0" fillId="3" borderId="45" xfId="0" applyFill="1" applyBorder="1" applyAlignment="1">
      <alignment horizontal="left" vertical="center" wrapText="1"/>
    </xf>
    <xf numFmtId="0" fontId="15" fillId="3" borderId="0"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7" fillId="3" borderId="48" xfId="0" applyFont="1" applyFill="1" applyBorder="1" applyAlignment="1" applyProtection="1">
      <alignment horizontal="center"/>
    </xf>
    <xf numFmtId="0" fontId="3" fillId="3" borderId="9" xfId="0" applyFont="1" applyFill="1" applyBorder="1" applyAlignment="1" applyProtection="1">
      <alignment vertical="center" textRotation="90"/>
    </xf>
    <xf numFmtId="0" fontId="3" fillId="3" borderId="11" xfId="0" applyFont="1" applyFill="1" applyBorder="1" applyAlignment="1" applyProtection="1">
      <alignment vertical="center" textRotation="90"/>
    </xf>
    <xf numFmtId="0" fontId="0" fillId="7" borderId="73" xfId="0" applyFill="1" applyBorder="1" applyProtection="1">
      <protection locked="0"/>
    </xf>
    <xf numFmtId="3" fontId="0" fillId="3" borderId="21" xfId="0" applyNumberFormat="1" applyFill="1" applyBorder="1" applyAlignment="1" applyProtection="1">
      <alignment horizontal="center"/>
      <protection locked="0"/>
    </xf>
    <xf numFmtId="3" fontId="0" fillId="3" borderId="48" xfId="0" applyNumberFormat="1" applyFill="1" applyBorder="1" applyAlignment="1" applyProtection="1">
      <alignment horizontal="center"/>
      <protection locked="0"/>
    </xf>
    <xf numFmtId="0" fontId="20" fillId="3" borderId="0" xfId="0" applyFont="1" applyFill="1" applyBorder="1" applyAlignment="1" applyProtection="1"/>
    <xf numFmtId="0" fontId="0" fillId="3" borderId="9" xfId="0" applyFill="1" applyBorder="1" applyProtection="1"/>
    <xf numFmtId="0" fontId="21" fillId="3" borderId="9" xfId="0" applyFont="1" applyFill="1" applyBorder="1" applyAlignment="1" applyProtection="1">
      <alignment vertical="center" textRotation="90"/>
    </xf>
    <xf numFmtId="43" fontId="0" fillId="4" borderId="55" xfId="1" applyNumberFormat="1" applyFont="1" applyFill="1" applyBorder="1" applyProtection="1">
      <protection locked="0"/>
    </xf>
    <xf numFmtId="3" fontId="0" fillId="3" borderId="0" xfId="0" applyNumberFormat="1" applyFont="1" applyFill="1" applyBorder="1" applyAlignment="1">
      <alignment horizontal="left"/>
    </xf>
    <xf numFmtId="0" fontId="3" fillId="3" borderId="0" xfId="0" applyFont="1" applyFill="1" applyBorder="1" applyAlignment="1" applyProtection="1">
      <alignment vertical="center" textRotation="90"/>
    </xf>
    <xf numFmtId="3" fontId="0" fillId="3" borderId="0" xfId="0" applyNumberFormat="1" applyFill="1" applyBorder="1" applyAlignment="1" applyProtection="1">
      <alignment horizontal="center"/>
      <protection locked="0"/>
    </xf>
    <xf numFmtId="0" fontId="7" fillId="2" borderId="9" xfId="0" applyFont="1" applyFill="1" applyBorder="1" applyProtection="1"/>
    <xf numFmtId="4" fontId="0" fillId="4" borderId="4" xfId="0" applyNumberFormat="1" applyFill="1" applyBorder="1" applyAlignment="1" applyProtection="1">
      <alignment horizontal="center"/>
      <protection locked="0"/>
    </xf>
    <xf numFmtId="0" fontId="14" fillId="9" borderId="0" xfId="0" applyFont="1" applyFill="1" applyBorder="1" applyAlignment="1">
      <alignment horizontal="center" wrapText="1"/>
    </xf>
    <xf numFmtId="0" fontId="9" fillId="4" borderId="69"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13" fillId="6" borderId="0" xfId="0" applyFont="1" applyFill="1"/>
    <xf numFmtId="2" fontId="0" fillId="4" borderId="15" xfId="0" applyNumberFormat="1" applyFill="1" applyBorder="1" applyAlignment="1" applyProtection="1">
      <alignment horizontal="center"/>
      <protection locked="0"/>
    </xf>
    <xf numFmtId="4" fontId="0" fillId="4" borderId="21" xfId="0" applyNumberFormat="1" applyFill="1" applyBorder="1" applyAlignment="1" applyProtection="1">
      <alignment horizontal="center"/>
      <protection locked="0"/>
    </xf>
    <xf numFmtId="37" fontId="0" fillId="3" borderId="0" xfId="1" applyNumberFormat="1" applyFont="1" applyFill="1" applyBorder="1" applyAlignment="1">
      <alignment horizontal="center"/>
    </xf>
    <xf numFmtId="37" fontId="0" fillId="3" borderId="0" xfId="1" applyNumberFormat="1" applyFont="1" applyFill="1" applyBorder="1"/>
    <xf numFmtId="43" fontId="22" fillId="9" borderId="0" xfId="0" applyNumberFormat="1" applyFont="1" applyFill="1"/>
    <xf numFmtId="164" fontId="0" fillId="3" borderId="48" xfId="1" applyNumberFormat="1" applyFont="1" applyFill="1" applyBorder="1"/>
    <xf numFmtId="0" fontId="0" fillId="3" borderId="66" xfId="0" applyFill="1" applyBorder="1" applyProtection="1"/>
    <xf numFmtId="37" fontId="0" fillId="3" borderId="32" xfId="1" applyNumberFormat="1" applyFont="1" applyFill="1" applyBorder="1"/>
    <xf numFmtId="37" fontId="2" fillId="2" borderId="36" xfId="1" applyNumberFormat="1" applyFont="1" applyFill="1" applyBorder="1" applyAlignment="1">
      <alignment horizontal="center"/>
    </xf>
    <xf numFmtId="37" fontId="0" fillId="3" borderId="0" xfId="0" applyNumberFormat="1" applyFill="1" applyBorder="1"/>
    <xf numFmtId="37" fontId="2" fillId="2" borderId="36" xfId="0" applyNumberFormat="1" applyFont="1" applyFill="1" applyBorder="1" applyAlignment="1">
      <alignment horizontal="center" vertical="center" wrapText="1"/>
    </xf>
    <xf numFmtId="37" fontId="8" fillId="3" borderId="2" xfId="0" applyNumberFormat="1" applyFont="1" applyFill="1" applyBorder="1" applyAlignment="1">
      <alignment horizontal="right"/>
    </xf>
    <xf numFmtId="37" fontId="0" fillId="3" borderId="34" xfId="1" applyNumberFormat="1" applyFont="1" applyFill="1" applyBorder="1"/>
    <xf numFmtId="37" fontId="0" fillId="3" borderId="40" xfId="1" applyNumberFormat="1" applyFont="1" applyFill="1" applyBorder="1"/>
    <xf numFmtId="37" fontId="3" fillId="3" borderId="0" xfId="1" applyNumberFormat="1" applyFont="1" applyFill="1" applyBorder="1" applyAlignment="1">
      <alignment horizontal="right"/>
    </xf>
    <xf numFmtId="37" fontId="0" fillId="3" borderId="40" xfId="1" applyNumberFormat="1" applyFont="1" applyFill="1" applyBorder="1" applyAlignment="1">
      <alignment vertical="center"/>
    </xf>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8" fillId="3" borderId="28" xfId="0" applyNumberFormat="1" applyFont="1" applyFill="1" applyBorder="1" applyAlignment="1">
      <alignment horizontal="right"/>
    </xf>
    <xf numFmtId="37" fontId="0" fillId="3" borderId="0" xfId="0" applyNumberFormat="1" applyFill="1"/>
    <xf numFmtId="37" fontId="8" fillId="3" borderId="32" xfId="0" applyNumberFormat="1" applyFont="1" applyFill="1" applyBorder="1" applyAlignment="1">
      <alignment horizontal="right"/>
    </xf>
    <xf numFmtId="37" fontId="12" fillId="3" borderId="0" xfId="0" applyNumberFormat="1" applyFont="1" applyFill="1"/>
    <xf numFmtId="37" fontId="2" fillId="2" borderId="57" xfId="0" applyNumberFormat="1" applyFont="1" applyFill="1" applyBorder="1" applyAlignment="1">
      <alignment horizontal="center" vertical="center" wrapText="1"/>
    </xf>
    <xf numFmtId="37" fontId="2" fillId="2" borderId="58" xfId="1" applyNumberFormat="1" applyFont="1" applyFill="1" applyBorder="1" applyAlignment="1">
      <alignment horizontal="center"/>
    </xf>
    <xf numFmtId="39" fontId="0" fillId="3" borderId="32" xfId="1" applyNumberFormat="1" applyFont="1" applyFill="1" applyBorder="1"/>
    <xf numFmtId="39" fontId="2" fillId="2" borderId="36" xfId="1" applyNumberFormat="1" applyFont="1" applyFill="1" applyBorder="1" applyAlignment="1">
      <alignment horizontal="center"/>
    </xf>
    <xf numFmtId="39" fontId="0" fillId="3" borderId="0" xfId="0" applyNumberFormat="1" applyFill="1" applyBorder="1"/>
    <xf numFmtId="39" fontId="2" fillId="2" borderId="36" xfId="0" applyNumberFormat="1" applyFont="1" applyFill="1" applyBorder="1" applyAlignment="1">
      <alignment horizontal="center" vertical="center" wrapText="1"/>
    </xf>
    <xf numFmtId="39" fontId="8" fillId="3" borderId="2" xfId="0" applyNumberFormat="1" applyFont="1" applyFill="1" applyBorder="1" applyAlignment="1">
      <alignment horizontal="right"/>
    </xf>
    <xf numFmtId="39" fontId="0" fillId="3" borderId="40" xfId="1" applyNumberFormat="1" applyFont="1" applyFill="1" applyBorder="1"/>
    <xf numFmtId="39" fontId="3" fillId="3" borderId="0" xfId="1" applyNumberFormat="1" applyFont="1" applyFill="1" applyBorder="1" applyAlignment="1">
      <alignment horizontal="right"/>
    </xf>
    <xf numFmtId="39" fontId="0" fillId="3" borderId="40" xfId="1" applyNumberFormat="1" applyFont="1" applyFill="1" applyBorder="1" applyAlignment="1">
      <alignment vertical="center"/>
    </xf>
    <xf numFmtId="39" fontId="3" fillId="3" borderId="12" xfId="0" applyNumberFormat="1" applyFont="1" applyFill="1" applyBorder="1" applyAlignment="1">
      <alignment horizontal="right"/>
    </xf>
    <xf numFmtId="39" fontId="3" fillId="3" borderId="0" xfId="0" applyNumberFormat="1" applyFont="1" applyFill="1" applyBorder="1" applyAlignment="1">
      <alignment horizontal="right"/>
    </xf>
    <xf numFmtId="39" fontId="8" fillId="3" borderId="28" xfId="0" applyNumberFormat="1" applyFont="1" applyFill="1" applyBorder="1" applyAlignment="1">
      <alignment horizontal="right"/>
    </xf>
    <xf numFmtId="39" fontId="0" fillId="3" borderId="0" xfId="0" applyNumberFormat="1" applyFill="1"/>
    <xf numFmtId="39" fontId="12" fillId="3" borderId="0" xfId="0" applyNumberFormat="1" applyFont="1" applyFill="1"/>
    <xf numFmtId="39" fontId="2" fillId="2" borderId="57" xfId="0" applyNumberFormat="1" applyFont="1" applyFill="1" applyBorder="1" applyAlignment="1">
      <alignment horizontal="center" vertical="center" wrapText="1"/>
    </xf>
    <xf numFmtId="39" fontId="2" fillId="2" borderId="58" xfId="1" applyNumberFormat="1" applyFont="1" applyFill="1" applyBorder="1" applyAlignment="1">
      <alignment horizontal="center"/>
    </xf>
    <xf numFmtId="39" fontId="0" fillId="3" borderId="34" xfId="1" applyNumberFormat="1" applyFont="1" applyFill="1" applyBorder="1"/>
    <xf numFmtId="37" fontId="0" fillId="3" borderId="45" xfId="1" applyNumberFormat="1" applyFont="1" applyFill="1" applyBorder="1"/>
    <xf numFmtId="37" fontId="2" fillId="2" borderId="46" xfId="1" applyNumberFormat="1" applyFont="1" applyFill="1" applyBorder="1" applyAlignment="1">
      <alignment horizontal="right"/>
    </xf>
    <xf numFmtId="37" fontId="3" fillId="3" borderId="45" xfId="1" applyNumberFormat="1" applyFont="1" applyFill="1" applyBorder="1"/>
    <xf numFmtId="37" fontId="8" fillId="3" borderId="2" xfId="1" applyNumberFormat="1" applyFont="1" applyFill="1" applyBorder="1" applyAlignment="1">
      <alignment horizontal="right"/>
    </xf>
    <xf numFmtId="37" fontId="3" fillId="3" borderId="48" xfId="1" applyNumberFormat="1" applyFont="1" applyFill="1" applyBorder="1"/>
    <xf numFmtId="37" fontId="2" fillId="2" borderId="36" xfId="1" applyNumberFormat="1" applyFont="1" applyFill="1" applyBorder="1" applyAlignment="1"/>
    <xf numFmtId="37" fontId="3" fillId="3" borderId="0" xfId="1" applyNumberFormat="1" applyFont="1" applyFill="1" applyBorder="1"/>
    <xf numFmtId="37" fontId="8" fillId="3" borderId="45" xfId="1" applyNumberFormat="1" applyFont="1" applyFill="1" applyBorder="1" applyAlignment="1">
      <alignment horizontal="right"/>
    </xf>
    <xf numFmtId="37" fontId="3" fillId="3" borderId="45" xfId="1" applyNumberFormat="1" applyFont="1" applyFill="1" applyBorder="1" applyAlignment="1">
      <alignment horizontal="right"/>
    </xf>
    <xf numFmtId="37" fontId="0" fillId="3" borderId="37" xfId="1" applyNumberFormat="1" applyFont="1" applyFill="1" applyBorder="1"/>
    <xf numFmtId="37" fontId="3" fillId="3" borderId="48" xfId="1" applyNumberFormat="1" applyFont="1" applyFill="1" applyBorder="1" applyAlignment="1">
      <alignment horizontal="right"/>
    </xf>
    <xf numFmtId="37" fontId="0" fillId="3" borderId="0" xfId="1" applyNumberFormat="1" applyFont="1" applyFill="1"/>
    <xf numFmtId="37" fontId="0" fillId="5" borderId="0" xfId="0" applyNumberFormat="1" applyFill="1"/>
    <xf numFmtId="37" fontId="2" fillId="2" borderId="58" xfId="1" applyNumberFormat="1" applyFont="1" applyFill="1" applyBorder="1" applyAlignment="1"/>
    <xf numFmtId="37" fontId="0" fillId="5" borderId="0" xfId="0" applyNumberFormat="1" applyFill="1" applyBorder="1"/>
    <xf numFmtId="37" fontId="0" fillId="3" borderId="10" xfId="1" applyNumberFormat="1" applyFont="1" applyFill="1" applyBorder="1"/>
    <xf numFmtId="37" fontId="2" fillId="2" borderId="20" xfId="1" applyNumberFormat="1" applyFont="1" applyFill="1" applyBorder="1" applyAlignment="1">
      <alignment horizontal="right"/>
    </xf>
    <xf numFmtId="37" fontId="8" fillId="3" borderId="51" xfId="0" applyNumberFormat="1" applyFont="1" applyFill="1" applyBorder="1" applyAlignment="1">
      <alignment horizontal="right"/>
    </xf>
    <xf numFmtId="37" fontId="0" fillId="3" borderId="35" xfId="1" applyNumberFormat="1" applyFont="1" applyFill="1" applyBorder="1"/>
    <xf numFmtId="37" fontId="0" fillId="3" borderId="22" xfId="1" applyNumberFormat="1" applyFont="1" applyFill="1" applyBorder="1"/>
    <xf numFmtId="37" fontId="3" fillId="3" borderId="10" xfId="1" applyNumberFormat="1" applyFont="1" applyFill="1" applyBorder="1"/>
    <xf numFmtId="37" fontId="8" fillId="3" borderId="51" xfId="1" applyNumberFormat="1" applyFont="1" applyFill="1" applyBorder="1" applyAlignment="1">
      <alignment horizontal="right"/>
    </xf>
    <xf numFmtId="37" fontId="3" fillId="3" borderId="13" xfId="1" applyNumberFormat="1" applyFont="1" applyFill="1" applyBorder="1"/>
    <xf numFmtId="37" fontId="2" fillId="2" borderId="49"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0" fillId="3" borderId="39" xfId="1" applyNumberFormat="1" applyFont="1" applyFill="1" applyBorder="1"/>
    <xf numFmtId="37" fontId="3" fillId="3" borderId="13" xfId="1" applyNumberFormat="1" applyFont="1" applyFill="1" applyBorder="1" applyAlignment="1">
      <alignment horizontal="right"/>
    </xf>
    <xf numFmtId="37" fontId="2" fillId="2" borderId="59" xfId="1" applyNumberFormat="1" applyFont="1" applyFill="1" applyBorder="1" applyAlignment="1"/>
    <xf numFmtId="39" fontId="0" fillId="3" borderId="10" xfId="1" applyNumberFormat="1" applyFont="1" applyFill="1" applyBorder="1"/>
    <xf numFmtId="39" fontId="2" fillId="2" borderId="20" xfId="1" applyNumberFormat="1" applyFont="1" applyFill="1" applyBorder="1" applyAlignment="1">
      <alignment horizontal="right"/>
    </xf>
    <xf numFmtId="39" fontId="2" fillId="2" borderId="49" xfId="0" applyNumberFormat="1" applyFont="1" applyFill="1" applyBorder="1" applyAlignment="1">
      <alignment horizontal="center" vertical="center" wrapText="1"/>
    </xf>
    <xf numFmtId="39" fontId="8" fillId="3" borderId="52" xfId="0" applyNumberFormat="1" applyFont="1" applyFill="1" applyBorder="1" applyAlignment="1">
      <alignment horizontal="right"/>
    </xf>
    <xf numFmtId="39" fontId="1" fillId="3" borderId="35" xfId="1" applyNumberFormat="1" applyFont="1" applyFill="1" applyBorder="1"/>
    <xf numFmtId="39" fontId="1" fillId="3" borderId="22" xfId="1" applyNumberFormat="1" applyFont="1" applyFill="1" applyBorder="1"/>
    <xf numFmtId="39" fontId="3" fillId="3" borderId="10" xfId="1" applyNumberFormat="1" applyFont="1" applyFill="1" applyBorder="1"/>
    <xf numFmtId="39" fontId="8" fillId="3" borderId="52" xfId="1" applyNumberFormat="1" applyFont="1" applyFill="1" applyBorder="1" applyAlignment="1">
      <alignment horizontal="right"/>
    </xf>
    <xf numFmtId="39" fontId="3" fillId="3" borderId="13" xfId="1" applyNumberFormat="1" applyFont="1" applyFill="1" applyBorder="1"/>
    <xf numFmtId="39" fontId="2" fillId="2" borderId="49"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2" fillId="2" borderId="36" xfId="0" applyNumberFormat="1" applyFont="1" applyFill="1" applyBorder="1" applyAlignment="1"/>
    <xf numFmtId="39" fontId="0" fillId="5" borderId="0" xfId="0" applyNumberFormat="1" applyFill="1"/>
    <xf numFmtId="39" fontId="2" fillId="2" borderId="36" xfId="1" applyNumberFormat="1" applyFont="1" applyFill="1" applyBorder="1" applyAlignment="1"/>
    <xf numFmtId="39" fontId="2" fillId="2" borderId="50" xfId="0" applyNumberFormat="1" applyFont="1" applyFill="1" applyBorder="1" applyAlignment="1">
      <alignment horizontal="center" vertical="center" wrapText="1"/>
    </xf>
    <xf numFmtId="39" fontId="2" fillId="2" borderId="59" xfId="1" applyNumberFormat="1" applyFont="1" applyFill="1" applyBorder="1" applyAlignment="1"/>
    <xf numFmtId="39" fontId="0" fillId="3" borderId="10" xfId="0" applyNumberFormat="1" applyFill="1" applyBorder="1"/>
    <xf numFmtId="39" fontId="2" fillId="2" borderId="56" xfId="0" applyNumberFormat="1" applyFont="1" applyFill="1" applyBorder="1" applyAlignment="1">
      <alignment horizontal="center" vertical="center" wrapText="1"/>
    </xf>
    <xf numFmtId="39" fontId="0" fillId="5" borderId="10" xfId="0" applyNumberFormat="1" applyFill="1" applyBorder="1"/>
    <xf numFmtId="39" fontId="2" fillId="2" borderId="49" xfId="1" applyNumberFormat="1" applyFont="1" applyFill="1" applyBorder="1" applyAlignment="1"/>
    <xf numFmtId="0" fontId="9" fillId="6" borderId="0" xfId="0" applyFont="1" applyFill="1" applyProtection="1"/>
    <xf numFmtId="0" fontId="0" fillId="6" borderId="0" xfId="0" applyFill="1" applyProtection="1"/>
    <xf numFmtId="3" fontId="9" fillId="6" borderId="0" xfId="0" applyNumberFormat="1" applyFont="1" applyFill="1" applyProtection="1"/>
    <xf numFmtId="164" fontId="9" fillId="6" borderId="0" xfId="1" applyNumberFormat="1" applyFont="1" applyFill="1" applyProtection="1"/>
    <xf numFmtId="0" fontId="9" fillId="6" borderId="0" xfId="0" applyFont="1" applyFill="1" applyBorder="1" applyProtection="1"/>
    <xf numFmtId="0" fontId="9" fillId="6" borderId="0" xfId="0" applyFont="1" applyFill="1" applyBorder="1"/>
    <xf numFmtId="0" fontId="21" fillId="6" borderId="0" xfId="0" applyFont="1" applyFill="1" applyBorder="1" applyAlignment="1">
      <alignment horizontal="center" wrapText="1"/>
    </xf>
    <xf numFmtId="164" fontId="9" fillId="6" borderId="0" xfId="0" applyNumberFormat="1" applyFont="1" applyFill="1" applyBorder="1"/>
    <xf numFmtId="0" fontId="9" fillId="6" borderId="0" xfId="0" applyFont="1" applyFill="1" applyAlignment="1">
      <alignment horizontal="right"/>
    </xf>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6" fontId="9" fillId="6" borderId="0" xfId="0" applyNumberFormat="1" applyFont="1" applyFill="1" applyProtection="1"/>
    <xf numFmtId="0" fontId="9" fillId="6" borderId="0" xfId="0" applyFont="1" applyFill="1" applyAlignment="1" applyProtection="1">
      <alignment horizontal="right"/>
    </xf>
    <xf numFmtId="10" fontId="9" fillId="6" borderId="0" xfId="2" applyNumberFormat="1" applyFont="1" applyFill="1" applyProtection="1"/>
    <xf numFmtId="9" fontId="9" fillId="6" borderId="0" xfId="0" applyNumberFormat="1" applyFont="1" applyFill="1"/>
    <xf numFmtId="3" fontId="8" fillId="3" borderId="0" xfId="0" applyNumberFormat="1" applyFont="1" applyFill="1" applyBorder="1" applyAlignment="1">
      <alignment horizontal="right"/>
    </xf>
    <xf numFmtId="3" fontId="0" fillId="3" borderId="0" xfId="1" applyNumberFormat="1" applyFont="1" applyFill="1" applyBorder="1"/>
    <xf numFmtId="3" fontId="0" fillId="0" borderId="0" xfId="0" applyNumberFormat="1"/>
    <xf numFmtId="3" fontId="0" fillId="3" borderId="0" xfId="1" applyNumberFormat="1" applyFont="1" applyFill="1"/>
    <xf numFmtId="3" fontId="0" fillId="3" borderId="12" xfId="0" applyNumberFormat="1" applyFill="1" applyBorder="1"/>
    <xf numFmtId="3" fontId="0" fillId="0" borderId="0" xfId="0" applyNumberFormat="1" applyBorder="1"/>
    <xf numFmtId="3" fontId="8" fillId="3" borderId="0" xfId="0" applyNumberFormat="1" applyFont="1" applyFill="1" applyBorder="1" applyAlignment="1">
      <alignment wrapText="1"/>
    </xf>
    <xf numFmtId="3" fontId="0" fillId="3" borderId="0" xfId="2" applyNumberFormat="1" applyFont="1" applyFill="1" applyBorder="1" applyAlignment="1">
      <alignment wrapText="1"/>
    </xf>
    <xf numFmtId="3" fontId="3" fillId="2" borderId="19" xfId="0" applyNumberFormat="1" applyFont="1" applyFill="1" applyBorder="1"/>
    <xf numFmtId="3" fontId="0" fillId="3" borderId="0" xfId="0" applyNumberFormat="1" applyFill="1"/>
    <xf numFmtId="3" fontId="2" fillId="2" borderId="19" xfId="0" applyNumberFormat="1" applyFont="1" applyFill="1" applyBorder="1" applyAlignment="1"/>
    <xf numFmtId="3" fontId="3" fillId="3" borderId="7" xfId="0" applyNumberFormat="1" applyFont="1" applyFill="1" applyBorder="1" applyAlignment="1">
      <alignment horizontal="right" wrapText="1"/>
    </xf>
    <xf numFmtId="37" fontId="0" fillId="4" borderId="21" xfId="1" applyNumberFormat="1" applyFont="1" applyFill="1" applyBorder="1" applyProtection="1">
      <protection locked="0"/>
    </xf>
    <xf numFmtId="37" fontId="0" fillId="4" borderId="3" xfId="1" applyNumberFormat="1" applyFont="1" applyFill="1" applyBorder="1" applyProtection="1">
      <protection locked="0"/>
    </xf>
    <xf numFmtId="37" fontId="0" fillId="4" borderId="3" xfId="0" applyNumberFormat="1" applyFill="1" applyBorder="1" applyAlignment="1" applyProtection="1">
      <alignment horizontal="center"/>
      <protection locked="0"/>
    </xf>
    <xf numFmtId="37" fontId="0" fillId="4" borderId="47" xfId="1" applyNumberFormat="1" applyFont="1" applyFill="1" applyBorder="1" applyProtection="1">
      <protection locked="0"/>
    </xf>
    <xf numFmtId="37" fontId="0" fillId="4" borderId="4" xfId="1" applyNumberFormat="1" applyFont="1" applyFill="1" applyBorder="1" applyProtection="1">
      <protection locked="0"/>
    </xf>
    <xf numFmtId="37" fontId="0" fillId="4" borderId="1" xfId="1" applyNumberFormat="1" applyFont="1" applyFill="1" applyBorder="1" applyProtection="1">
      <protection locked="0"/>
    </xf>
    <xf numFmtId="37" fontId="0" fillId="4" borderId="1" xfId="0" applyNumberFormat="1" applyFill="1" applyBorder="1" applyAlignment="1" applyProtection="1">
      <alignment horizontal="center"/>
      <protection locked="0"/>
    </xf>
    <xf numFmtId="37" fontId="0" fillId="4" borderId="5" xfId="1" applyNumberFormat="1" applyFont="1" applyFill="1" applyBorder="1" applyProtection="1">
      <protection locked="0"/>
    </xf>
    <xf numFmtId="37" fontId="0" fillId="4" borderId="15" xfId="1" applyNumberFormat="1" applyFont="1" applyFill="1" applyBorder="1" applyProtection="1">
      <protection locked="0"/>
    </xf>
    <xf numFmtId="37" fontId="0" fillId="4" borderId="15" xfId="0" applyNumberFormat="1" applyFill="1" applyBorder="1" applyAlignment="1" applyProtection="1">
      <alignment horizontal="center"/>
      <protection locked="0"/>
    </xf>
    <xf numFmtId="37" fontId="0" fillId="4" borderId="25" xfId="1" applyNumberFormat="1" applyFont="1" applyFill="1" applyBorder="1" applyProtection="1">
      <protection locked="0"/>
    </xf>
    <xf numFmtId="37" fontId="0" fillId="3" borderId="37" xfId="1" applyNumberFormat="1" applyFont="1" applyFill="1" applyBorder="1" applyAlignment="1">
      <alignment horizontal="right" vertical="center"/>
    </xf>
    <xf numFmtId="39" fontId="1" fillId="3" borderId="22" xfId="1" applyNumberFormat="1" applyFont="1" applyFill="1" applyBorder="1" applyAlignment="1">
      <alignment horizontal="right" vertical="center"/>
    </xf>
    <xf numFmtId="37" fontId="0" fillId="3" borderId="39" xfId="1" applyNumberFormat="1" applyFont="1" applyFill="1" applyBorder="1" applyAlignment="1">
      <alignment horizontal="right" vertical="center"/>
    </xf>
    <xf numFmtId="0" fontId="0" fillId="7" borderId="1" xfId="0" applyFill="1" applyBorder="1" applyProtection="1">
      <protection locked="0"/>
    </xf>
    <xf numFmtId="0" fontId="0" fillId="7" borderId="3" xfId="0" applyFill="1" applyBorder="1" applyAlignment="1" applyProtection="1">
      <alignment horizontal="center"/>
      <protection locked="0"/>
    </xf>
    <xf numFmtId="0" fontId="0" fillId="7" borderId="1"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9" fillId="4" borderId="70" xfId="0" applyFont="1" applyFill="1" applyBorder="1" applyAlignment="1" applyProtection="1">
      <alignment horizontal="left"/>
      <protection locked="0"/>
    </xf>
    <xf numFmtId="0" fontId="9" fillId="4" borderId="55" xfId="0" applyFont="1" applyFill="1" applyBorder="1" applyAlignment="1" applyProtection="1">
      <alignment horizontal="left"/>
      <protection locked="0"/>
    </xf>
    <xf numFmtId="0" fontId="9" fillId="4" borderId="69"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78" xfId="0" applyFont="1" applyFill="1" applyBorder="1" applyAlignment="1" applyProtection="1">
      <alignment horizontal="left"/>
      <protection locked="0"/>
    </xf>
    <xf numFmtId="0" fontId="9" fillId="4" borderId="79" xfId="0" applyFont="1" applyFill="1" applyBorder="1" applyAlignment="1" applyProtection="1">
      <alignment horizontal="left"/>
      <protection locked="0"/>
    </xf>
    <xf numFmtId="0" fontId="9" fillId="3" borderId="78" xfId="0" applyFont="1" applyFill="1" applyBorder="1" applyAlignment="1" applyProtection="1">
      <alignment horizontal="left"/>
    </xf>
    <xf numFmtId="0" fontId="9" fillId="3" borderId="79" xfId="0" applyFont="1" applyFill="1" applyBorder="1" applyAlignment="1" applyProtection="1">
      <alignment horizontal="left"/>
    </xf>
    <xf numFmtId="0" fontId="9" fillId="3" borderId="69" xfId="0" applyFont="1" applyFill="1" applyBorder="1" applyAlignment="1" applyProtection="1">
      <alignment horizontal="left"/>
    </xf>
    <xf numFmtId="0" fontId="9" fillId="3" borderId="4" xfId="0" applyFont="1" applyFill="1" applyBorder="1" applyAlignment="1" applyProtection="1">
      <alignment horizontal="left"/>
    </xf>
    <xf numFmtId="0" fontId="0" fillId="4" borderId="82"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16" fillId="9" borderId="0" xfId="0" applyFont="1" applyFill="1" applyAlignment="1" applyProtection="1">
      <alignment horizontal="left" wrapText="1"/>
    </xf>
    <xf numFmtId="0" fontId="9" fillId="9" borderId="0" xfId="0" applyFont="1" applyFill="1" applyAlignment="1" applyProtection="1">
      <alignment horizontal="center" wrapText="1"/>
    </xf>
    <xf numFmtId="0" fontId="2" fillId="2" borderId="80"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81"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0" fillId="3" borderId="34" xfId="0" applyFill="1" applyBorder="1" applyAlignment="1">
      <alignment horizontal="left" wrapText="1" indent="1"/>
    </xf>
    <xf numFmtId="0" fontId="0" fillId="3" borderId="0" xfId="0" applyFill="1" applyBorder="1" applyAlignment="1">
      <alignment horizontal="left" wrapText="1" indent="1"/>
    </xf>
    <xf numFmtId="0" fontId="0" fillId="3" borderId="45" xfId="0" applyFill="1" applyBorder="1" applyAlignment="1">
      <alignment horizontal="left" wrapText="1" indent="1"/>
    </xf>
    <xf numFmtId="0" fontId="8" fillId="3" borderId="34" xfId="0" applyFont="1" applyFill="1" applyBorder="1" applyAlignment="1">
      <alignment horizontal="center" wrapText="1"/>
    </xf>
    <xf numFmtId="0" fontId="0" fillId="3" borderId="34" xfId="0" applyFill="1" applyBorder="1" applyAlignment="1">
      <alignment horizontal="left" vertical="center" wrapText="1"/>
    </xf>
    <xf numFmtId="0" fontId="0" fillId="3" borderId="0" xfId="0" applyFill="1" applyBorder="1" applyAlignment="1">
      <alignment horizontal="left" vertical="center" wrapText="1"/>
    </xf>
  </cellXfs>
  <cellStyles count="5">
    <cellStyle name="Comma" xfId="1" builtinId="3"/>
    <cellStyle name="Normal" xfId="0" builtinId="0"/>
    <cellStyle name="Normal 2" xfId="4"/>
    <cellStyle name="Normal 3" xfId="3"/>
    <cellStyle name="Percent" xfId="2" builtinId="5"/>
  </cellStyles>
  <dxfs count="0"/>
  <tableStyles count="1" defaultTableStyle="TableStyleMedium9" defaultPivotStyle="PivotStyleLight16">
    <tableStyle name="Table Style 1" pivot="0" count="0"/>
  </tableStyles>
  <colors>
    <mruColors>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2175923"/>
    <xdr:sp macro="" textlink="">
      <xdr:nvSpPr>
        <xdr:cNvPr id="2" name="Rectangle 1"/>
        <xdr:cNvSpPr/>
      </xdr:nvSpPr>
      <xdr:spPr>
        <a:xfrm>
          <a:off x="0" y="1386427"/>
          <a:ext cx="9544050" cy="217592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System Budgets for Purchased Livestock</a:t>
          </a:r>
        </a:p>
      </xdr:txBody>
    </xdr:sp>
    <xdr:clientData/>
  </xdr:oneCellAnchor>
  <xdr:oneCellAnchor>
    <xdr:from>
      <xdr:col>0</xdr:col>
      <xdr:colOff>9526</xdr:colOff>
      <xdr:row>23</xdr:row>
      <xdr:rowOff>91027</xdr:rowOff>
    </xdr:from>
    <xdr:ext cx="9391650" cy="937673"/>
    <xdr:sp macro="" textlink="">
      <xdr:nvSpPr>
        <xdr:cNvPr id="3" name="Rectangle 2"/>
        <xdr:cNvSpPr/>
      </xdr:nvSpPr>
      <xdr:spPr>
        <a:xfrm>
          <a:off x="9526" y="3167602"/>
          <a:ext cx="9391650" cy="9376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314325</xdr:colOff>
      <xdr:row>32</xdr:row>
      <xdr:rowOff>19051</xdr:rowOff>
    </xdr:from>
    <xdr:to>
      <xdr:col>14</xdr:col>
      <xdr:colOff>171450</xdr:colOff>
      <xdr:row>39</xdr:row>
      <xdr:rowOff>85726</xdr:rowOff>
    </xdr:to>
    <xdr:sp macro="" textlink="">
      <xdr:nvSpPr>
        <xdr:cNvPr id="5" name="Rounded Rectangle 4"/>
        <xdr:cNvSpPr/>
      </xdr:nvSpPr>
      <xdr:spPr>
        <a:xfrm>
          <a:off x="923925" y="4229101"/>
          <a:ext cx="7781925" cy="12001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components of a feeding operation.</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44</xdr:row>
      <xdr:rowOff>127806</xdr:rowOff>
    </xdr:from>
    <xdr:to>
      <xdr:col>2</xdr:col>
      <xdr:colOff>285750</xdr:colOff>
      <xdr:row>52</xdr:row>
      <xdr:rowOff>80394</xdr:rowOff>
    </xdr:to>
    <xdr:pic>
      <xdr:nvPicPr>
        <xdr:cNvPr id="7" name="Picture 6" descr="ianr-n.gif"/>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44</xdr:row>
      <xdr:rowOff>76199</xdr:rowOff>
    </xdr:from>
    <xdr:to>
      <xdr:col>14</xdr:col>
      <xdr:colOff>219075</xdr:colOff>
      <xdr:row>52</xdr:row>
      <xdr:rowOff>104774</xdr:rowOff>
    </xdr:to>
    <xdr:sp macro="" textlink="">
      <xdr:nvSpPr>
        <xdr:cNvPr id="8" name="TextBox 7"/>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123825</xdr:colOff>
      <xdr:row>10</xdr:row>
      <xdr:rowOff>152399</xdr:rowOff>
    </xdr:from>
    <xdr:to>
      <xdr:col>12</xdr:col>
      <xdr:colOff>9525</xdr:colOff>
      <xdr:row>16</xdr:row>
      <xdr:rowOff>161924</xdr:rowOff>
    </xdr:to>
    <xdr:sp macro="" textlink="">
      <xdr:nvSpPr>
        <xdr:cNvPr id="2" name="Rounded Rectangular Callout 1"/>
        <xdr:cNvSpPr/>
      </xdr:nvSpPr>
      <xdr:spPr>
        <a:xfrm>
          <a:off x="6981825" y="2190749"/>
          <a:ext cx="2628900" cy="1000125"/>
        </a:xfrm>
        <a:prstGeom prst="wedgeRoundRectCallout">
          <a:avLst>
            <a:gd name="adj1" fmla="val -98354"/>
            <a:gd name="adj2" fmla="val 64386"/>
            <a:gd name="adj3" fmla="val 16667"/>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twoCellAnchor>
    <xdr:from>
      <xdr:col>8</xdr:col>
      <xdr:colOff>333376</xdr:colOff>
      <xdr:row>40</xdr:row>
      <xdr:rowOff>161924</xdr:rowOff>
    </xdr:from>
    <xdr:to>
      <xdr:col>12</xdr:col>
      <xdr:colOff>495300</xdr:colOff>
      <xdr:row>50</xdr:row>
      <xdr:rowOff>161924</xdr:rowOff>
    </xdr:to>
    <xdr:sp macro="" textlink="">
      <xdr:nvSpPr>
        <xdr:cNvPr id="16" name="TextBox 15"/>
        <xdr:cNvSpPr txBox="1"/>
      </xdr:nvSpPr>
      <xdr:spPr>
        <a:xfrm>
          <a:off x="7248526" y="10477499"/>
          <a:ext cx="2352674" cy="2066925"/>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ysClr val="windowText" lastClr="000000"/>
              </a:solidFill>
            </a:rPr>
            <a:t>A conversion factor is used when the </a:t>
          </a:r>
          <a:r>
            <a:rPr lang="en-US" sz="1100" b="1">
              <a:solidFill>
                <a:sysClr val="windowText" lastClr="000000"/>
              </a:solidFill>
              <a:latin typeface="+mn-lt"/>
              <a:ea typeface="+mn-ea"/>
              <a:cs typeface="+mn-cs"/>
            </a:rPr>
            <a:t>price</a:t>
          </a:r>
          <a:r>
            <a:rPr lang="en-US" sz="1100" b="1" baseline="0">
              <a:solidFill>
                <a:sysClr val="windowText" lastClr="000000"/>
              </a:solidFill>
              <a:latin typeface="+mn-lt"/>
              <a:ea typeface="+mn-ea"/>
              <a:cs typeface="+mn-cs"/>
            </a:rPr>
            <a:t> of a feed is based on a different </a:t>
          </a:r>
          <a:r>
            <a:rPr lang="en-US" sz="1100" b="1">
              <a:solidFill>
                <a:sysClr val="windowText" lastClr="000000"/>
              </a:solidFill>
            </a:rPr>
            <a:t>weight unit than is used  for consumption. For example,</a:t>
          </a:r>
          <a:r>
            <a:rPr lang="en-US" sz="1100" b="1" baseline="0">
              <a:solidFill>
                <a:sysClr val="windowText" lastClr="000000"/>
              </a:solidFill>
            </a:rPr>
            <a:t> i</a:t>
          </a:r>
          <a:r>
            <a:rPr lang="en-US" sz="1100" b="1">
              <a:solidFill>
                <a:sysClr val="windowText" lastClr="000000"/>
              </a:solidFill>
            </a:rPr>
            <a:t>f the units used when purchasing </a:t>
          </a:r>
          <a:r>
            <a:rPr lang="en-US" sz="1100" b="1" baseline="0">
              <a:solidFill>
                <a:sysClr val="windowText" lastClr="000000"/>
              </a:solidFill>
            </a:rPr>
            <a:t>corn is bushels but the units used for feeding is pounds, the conversion factor would be 56 (56 lbs / bu).  A "1" should be entered when the feed is purchased and fed using the same unit.</a:t>
          </a:r>
          <a:endParaRPr lang="en-US" sz="1100" b="1">
            <a:solidFill>
              <a:sysClr val="windowText" lastClr="000000"/>
            </a:solidFill>
          </a:endParaRPr>
        </a:p>
      </xdr:txBody>
    </xdr:sp>
    <xdr:clientData/>
  </xdr:twoCellAnchor>
  <xdr:twoCellAnchor>
    <xdr:from>
      <xdr:col>6</xdr:col>
      <xdr:colOff>733435</xdr:colOff>
      <xdr:row>45</xdr:row>
      <xdr:rowOff>204787</xdr:rowOff>
    </xdr:from>
    <xdr:to>
      <xdr:col>8</xdr:col>
      <xdr:colOff>333376</xdr:colOff>
      <xdr:row>46</xdr:row>
      <xdr:rowOff>66673</xdr:rowOff>
    </xdr:to>
    <xdr:cxnSp macro="">
      <xdr:nvCxnSpPr>
        <xdr:cNvPr id="17" name="Straight Arrow Connector 16"/>
        <xdr:cNvCxnSpPr>
          <a:stCxn id="16" idx="1"/>
        </xdr:cNvCxnSpPr>
      </xdr:nvCxnSpPr>
      <xdr:spPr>
        <a:xfrm rot="10800000" flipV="1">
          <a:off x="5924560" y="11510962"/>
          <a:ext cx="1323966" cy="90486"/>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8</xdr:col>
      <xdr:colOff>238125</xdr:colOff>
      <xdr:row>1</xdr:row>
      <xdr:rowOff>28575</xdr:rowOff>
    </xdr:from>
    <xdr:to>
      <xdr:col>12</xdr:col>
      <xdr:colOff>47625</xdr:colOff>
      <xdr:row>9</xdr:row>
      <xdr:rowOff>123825</xdr:rowOff>
    </xdr:to>
    <xdr:sp macro="" textlink="">
      <xdr:nvSpPr>
        <xdr:cNvPr id="7" name="Rounded Rectangular Callout 6"/>
        <xdr:cNvSpPr/>
      </xdr:nvSpPr>
      <xdr:spPr>
        <a:xfrm>
          <a:off x="7096125" y="419100"/>
          <a:ext cx="2552700" cy="1581150"/>
        </a:xfrm>
        <a:prstGeom prst="wedgeRoundRectCallout">
          <a:avLst>
            <a:gd name="adj1" fmla="val -59245"/>
            <a:gd name="adj2" fmla="val -19187"/>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2000">
              <a:solidFill>
                <a:srgbClr val="FFFF00"/>
              </a:solidFill>
            </a:rPr>
            <a:t>Cells with a blue background contain drop-down menus</a:t>
          </a:r>
        </a:p>
        <a:p>
          <a:pPr algn="ctr"/>
          <a:endParaRPr lang="en-US" sz="2000">
            <a:solidFill>
              <a:srgbClr val="FFFF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28574</xdr:rowOff>
    </xdr:from>
    <xdr:to>
      <xdr:col>1</xdr:col>
      <xdr:colOff>0</xdr:colOff>
      <xdr:row>13</xdr:row>
      <xdr:rowOff>9526</xdr:rowOff>
    </xdr:to>
    <xdr:sp macro="" textlink="">
      <xdr:nvSpPr>
        <xdr:cNvPr id="2" name="Rounded Rectangular Callout 1"/>
        <xdr:cNvSpPr/>
      </xdr:nvSpPr>
      <xdr:spPr>
        <a:xfrm>
          <a:off x="0" y="371474"/>
          <a:ext cx="1752600" cy="2495552"/>
        </a:xfrm>
        <a:prstGeom prst="wedgeRoundRectCallout">
          <a:avLst>
            <a:gd name="adj1" fmla="val 52625"/>
            <a:gd name="adj2" fmla="val 62184"/>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28576</xdr:colOff>
      <xdr:row>14</xdr:row>
      <xdr:rowOff>142875</xdr:rowOff>
    </xdr:from>
    <xdr:to>
      <xdr:col>1</xdr:col>
      <xdr:colOff>19050</xdr:colOff>
      <xdr:row>22</xdr:row>
      <xdr:rowOff>133350</xdr:rowOff>
    </xdr:to>
    <xdr:sp macro="" textlink="">
      <xdr:nvSpPr>
        <xdr:cNvPr id="3" name="Rounded Rectangular Callout 2"/>
        <xdr:cNvSpPr/>
      </xdr:nvSpPr>
      <xdr:spPr>
        <a:xfrm>
          <a:off x="28576" y="3162300"/>
          <a:ext cx="1743074" cy="1304925"/>
        </a:xfrm>
        <a:prstGeom prst="wedgeRoundRectCallout">
          <a:avLst>
            <a:gd name="adj1" fmla="val 156381"/>
            <a:gd name="adj2" fmla="val -36651"/>
            <a:gd name="adj3" fmla="val 16667"/>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133351</xdr:rowOff>
    </xdr:from>
    <xdr:to>
      <xdr:col>1</xdr:col>
      <xdr:colOff>0</xdr:colOff>
      <xdr:row>12</xdr:row>
      <xdr:rowOff>114301</xdr:rowOff>
    </xdr:to>
    <xdr:sp macro="" textlink="">
      <xdr:nvSpPr>
        <xdr:cNvPr id="2" name="Rounded Rectangular Callout 1"/>
        <xdr:cNvSpPr/>
      </xdr:nvSpPr>
      <xdr:spPr>
        <a:xfrm>
          <a:off x="0" y="476251"/>
          <a:ext cx="1752600" cy="2457450"/>
        </a:xfrm>
        <a:prstGeom prst="wedgeRoundRectCallout">
          <a:avLst>
            <a:gd name="adj1" fmla="val 54799"/>
            <a:gd name="adj2" fmla="val 62566"/>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1</xdr:colOff>
      <xdr:row>14</xdr:row>
      <xdr:rowOff>95249</xdr:rowOff>
    </xdr:from>
    <xdr:to>
      <xdr:col>0</xdr:col>
      <xdr:colOff>1743075</xdr:colOff>
      <xdr:row>22</xdr:row>
      <xdr:rowOff>57150</xdr:rowOff>
    </xdr:to>
    <xdr:sp macro="" textlink="">
      <xdr:nvSpPr>
        <xdr:cNvPr id="3" name="Rounded Rectangular Callout 2"/>
        <xdr:cNvSpPr/>
      </xdr:nvSpPr>
      <xdr:spPr>
        <a:xfrm>
          <a:off x="1" y="3238499"/>
          <a:ext cx="1743074" cy="1276351"/>
        </a:xfrm>
        <a:prstGeom prst="wedgeRoundRectCallout">
          <a:avLst>
            <a:gd name="adj1" fmla="val 157473"/>
            <a:gd name="adj2" fmla="val -32822"/>
            <a:gd name="adj3" fmla="val 16667"/>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104775</xdr:rowOff>
    </xdr:from>
    <xdr:to>
      <xdr:col>1</xdr:col>
      <xdr:colOff>0</xdr:colOff>
      <xdr:row>13</xdr:row>
      <xdr:rowOff>0</xdr:rowOff>
    </xdr:to>
    <xdr:sp macro="" textlink="">
      <xdr:nvSpPr>
        <xdr:cNvPr id="2" name="Rounded Rectangular Callout 1"/>
        <xdr:cNvSpPr/>
      </xdr:nvSpPr>
      <xdr:spPr>
        <a:xfrm>
          <a:off x="0" y="447675"/>
          <a:ext cx="1752600" cy="2533650"/>
        </a:xfrm>
        <a:prstGeom prst="wedgeRoundRectCallout">
          <a:avLst>
            <a:gd name="adj1" fmla="val 49364"/>
            <a:gd name="adj2" fmla="val 55423"/>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28576</xdr:colOff>
      <xdr:row>14</xdr:row>
      <xdr:rowOff>114299</xdr:rowOff>
    </xdr:from>
    <xdr:to>
      <xdr:col>1</xdr:col>
      <xdr:colOff>19050</xdr:colOff>
      <xdr:row>23</xdr:row>
      <xdr:rowOff>76200</xdr:rowOff>
    </xdr:to>
    <xdr:sp macro="" textlink="">
      <xdr:nvSpPr>
        <xdr:cNvPr id="3" name="Rounded Rectangular Callout 2"/>
        <xdr:cNvSpPr/>
      </xdr:nvSpPr>
      <xdr:spPr>
        <a:xfrm>
          <a:off x="28576" y="3257549"/>
          <a:ext cx="1743074" cy="1438276"/>
        </a:xfrm>
        <a:prstGeom prst="wedgeRoundRectCallout">
          <a:avLst>
            <a:gd name="adj1" fmla="val 157474"/>
            <a:gd name="adj2" fmla="val -35070"/>
            <a:gd name="adj3" fmla="val 16667"/>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161925</xdr:rowOff>
    </xdr:from>
    <xdr:to>
      <xdr:col>1</xdr:col>
      <xdr:colOff>0</xdr:colOff>
      <xdr:row>11</xdr:row>
      <xdr:rowOff>142874</xdr:rowOff>
    </xdr:to>
    <xdr:sp macro="" textlink="">
      <xdr:nvSpPr>
        <xdr:cNvPr id="2" name="Rounded Rectangular Callout 1"/>
        <xdr:cNvSpPr/>
      </xdr:nvSpPr>
      <xdr:spPr>
        <a:xfrm>
          <a:off x="0" y="504825"/>
          <a:ext cx="1752600" cy="2524124"/>
        </a:xfrm>
        <a:prstGeom prst="wedgeRoundRectCallout">
          <a:avLst>
            <a:gd name="adj1" fmla="val 49364"/>
            <a:gd name="adj2" fmla="val 57897"/>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19051</xdr:colOff>
      <xdr:row>15</xdr:row>
      <xdr:rowOff>28574</xdr:rowOff>
    </xdr:from>
    <xdr:to>
      <xdr:col>1</xdr:col>
      <xdr:colOff>9525</xdr:colOff>
      <xdr:row>22</xdr:row>
      <xdr:rowOff>66675</xdr:rowOff>
    </xdr:to>
    <xdr:sp macro="" textlink="">
      <xdr:nvSpPr>
        <xdr:cNvPr id="3" name="Rounded Rectangular Callout 2"/>
        <xdr:cNvSpPr/>
      </xdr:nvSpPr>
      <xdr:spPr>
        <a:xfrm>
          <a:off x="19051" y="3352799"/>
          <a:ext cx="1743074" cy="1190626"/>
        </a:xfrm>
        <a:prstGeom prst="wedgeRoundRectCallout">
          <a:avLst>
            <a:gd name="adj1" fmla="val 156927"/>
            <a:gd name="adj2" fmla="val -38631"/>
            <a:gd name="adj3" fmla="val 16667"/>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tabSelected="1" zoomScale="80" zoomScaleNormal="80" workbookViewId="0"/>
  </sheetViews>
  <sheetFormatPr defaultRowHeight="12.75"/>
  <cols>
    <col min="1" max="16384" width="9.140625" style="30"/>
  </cols>
  <sheetData>
    <row r="1" spans="1:1">
      <c r="A1" s="30" t="s">
        <v>135</v>
      </c>
    </row>
  </sheetData>
  <sheetProtection sheet="1" objects="1" scenarios="1"/>
  <pageMargins left="0.7" right="0.7" top="0.75" bottom="0.75" header="0.3" footer="0.3"/>
  <pageSetup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1:AF99"/>
  <sheetViews>
    <sheetView workbookViewId="0"/>
  </sheetViews>
  <sheetFormatPr defaultRowHeight="12.75"/>
  <cols>
    <col min="1" max="1" width="9.140625" style="109" customWidth="1"/>
    <col min="2" max="2" width="5.140625" style="109" customWidth="1"/>
    <col min="3" max="3" width="26" style="109" customWidth="1"/>
    <col min="4" max="4" width="12.7109375" style="109" customWidth="1"/>
    <col min="5" max="5" width="13.28515625" style="109" customWidth="1"/>
    <col min="6" max="6" width="11.140625" style="109" customWidth="1"/>
    <col min="7" max="7" width="12.7109375" style="109" customWidth="1"/>
    <col min="8" max="8" width="16" style="109" customWidth="1"/>
    <col min="9" max="9" width="11" style="109" customWidth="1"/>
    <col min="10" max="10" width="10.140625" style="110" customWidth="1"/>
    <col min="11" max="12" width="10" style="110" customWidth="1"/>
    <col min="13" max="14" width="12.28515625" style="110" customWidth="1"/>
    <col min="15" max="15" width="15.42578125" style="202" customWidth="1"/>
    <col min="16" max="16" width="10.28515625" style="399" hidden="1" customWidth="1"/>
    <col min="17" max="17" width="8.85546875" style="399" hidden="1" customWidth="1"/>
    <col min="18" max="18" width="10.5703125" style="399" hidden="1" customWidth="1"/>
    <col min="19" max="19" width="12" style="399" hidden="1" customWidth="1"/>
    <col min="20" max="20" width="9.28515625" style="399" hidden="1" customWidth="1"/>
    <col min="21" max="21" width="12.5703125" style="399" hidden="1" customWidth="1"/>
    <col min="22" max="23" width="9.140625" style="399" hidden="1" customWidth="1"/>
    <col min="24" max="24" width="9.140625" style="202" customWidth="1"/>
    <col min="25" max="25" width="10.7109375" style="202" customWidth="1"/>
    <col min="26" max="26" width="9.140625" style="110" customWidth="1"/>
    <col min="27" max="27" width="9.28515625" style="110" customWidth="1"/>
    <col min="28" max="28" width="9.140625" style="110" customWidth="1"/>
    <col min="29" max="32" width="9.140625" style="110"/>
    <col min="33" max="16384" width="9.140625" style="109"/>
  </cols>
  <sheetData>
    <row r="1" spans="2:20" ht="30.75" thickBot="1">
      <c r="B1" s="73" t="s">
        <v>47</v>
      </c>
      <c r="C1" s="73"/>
      <c r="D1" s="3"/>
      <c r="E1" s="3"/>
      <c r="F1" s="3"/>
      <c r="G1" s="3"/>
      <c r="H1" s="3"/>
      <c r="I1" s="3"/>
      <c r="J1" s="215"/>
      <c r="K1" s="215"/>
      <c r="L1" s="215"/>
      <c r="M1" s="215"/>
      <c r="N1" s="215"/>
    </row>
    <row r="2" spans="2:20" ht="18.75" thickBot="1">
      <c r="B2" s="2" t="s">
        <v>95</v>
      </c>
      <c r="C2" s="193"/>
      <c r="D2" s="113"/>
      <c r="E2" s="113"/>
      <c r="F2" s="113"/>
      <c r="G2" s="113"/>
      <c r="H2" s="153"/>
      <c r="I2" s="134"/>
      <c r="J2" s="215"/>
      <c r="K2" s="215"/>
      <c r="L2" s="215"/>
      <c r="M2" s="215"/>
      <c r="N2" s="215"/>
    </row>
    <row r="3" spans="2:20" ht="15" customHeight="1">
      <c r="B3" s="289"/>
      <c r="C3" s="233" t="s">
        <v>35</v>
      </c>
      <c r="D3" s="286"/>
      <c r="E3" s="286"/>
      <c r="F3" s="286"/>
      <c r="G3" s="121"/>
      <c r="H3" s="198" t="s">
        <v>100</v>
      </c>
      <c r="I3" s="134"/>
      <c r="J3" s="215"/>
      <c r="K3" s="215"/>
      <c r="L3" s="215"/>
      <c r="M3" s="215"/>
      <c r="N3" s="215"/>
      <c r="P3" s="399" t="s">
        <v>99</v>
      </c>
      <c r="Q3" s="399" t="s">
        <v>0</v>
      </c>
      <c r="R3" s="399" t="s">
        <v>0</v>
      </c>
      <c r="S3" s="399" t="s">
        <v>2</v>
      </c>
      <c r="T3" s="399" t="s">
        <v>123</v>
      </c>
    </row>
    <row r="4" spans="2:20">
      <c r="B4" s="289"/>
      <c r="C4" s="233" t="s">
        <v>23</v>
      </c>
      <c r="D4" s="286"/>
      <c r="E4" s="286"/>
      <c r="F4" s="286"/>
      <c r="G4" s="122"/>
      <c r="H4" s="262"/>
      <c r="I4" s="134"/>
      <c r="J4" s="215"/>
      <c r="K4" s="215"/>
      <c r="L4" s="215"/>
      <c r="M4" s="215"/>
      <c r="N4" s="215"/>
      <c r="P4" s="399" t="s">
        <v>24</v>
      </c>
      <c r="Q4" s="399" t="s">
        <v>102</v>
      </c>
      <c r="R4" s="399" t="s">
        <v>104</v>
      </c>
      <c r="S4" s="399" t="s">
        <v>84</v>
      </c>
      <c r="T4" s="399" t="s">
        <v>124</v>
      </c>
    </row>
    <row r="5" spans="2:20" ht="12.75" customHeight="1" thickBot="1">
      <c r="B5" s="290"/>
      <c r="C5" s="235" t="s">
        <v>1</v>
      </c>
      <c r="D5" s="287"/>
      <c r="E5" s="287"/>
      <c r="F5" s="287"/>
      <c r="G5" s="307"/>
      <c r="H5" s="291"/>
      <c r="I5" s="134"/>
      <c r="J5" s="215"/>
      <c r="K5" s="215"/>
      <c r="L5" s="215"/>
      <c r="M5" s="215"/>
      <c r="N5" s="215"/>
      <c r="Q5" s="399" t="s">
        <v>101</v>
      </c>
      <c r="R5" s="399" t="s">
        <v>51</v>
      </c>
    </row>
    <row r="6" spans="2:20" ht="13.5" thickBot="1">
      <c r="B6" s="3"/>
      <c r="C6" s="3"/>
      <c r="D6" s="3"/>
      <c r="E6" s="3"/>
      <c r="F6" s="3"/>
      <c r="G6" s="3"/>
      <c r="H6" s="3"/>
      <c r="I6" s="3"/>
      <c r="J6" s="215"/>
      <c r="K6" s="215"/>
      <c r="L6" s="215"/>
      <c r="M6" s="215"/>
      <c r="N6" s="215"/>
      <c r="P6" s="399" t="s">
        <v>115</v>
      </c>
      <c r="Q6" s="400">
        <f>IF(H5=Q3,G5*HerdSize,Q8*G5/IF(H5=Q4,100,1))</f>
        <v>0</v>
      </c>
      <c r="R6" s="400"/>
      <c r="S6" s="400"/>
      <c r="T6" s="400"/>
    </row>
    <row r="7" spans="2:20" ht="18.75" thickBot="1">
      <c r="B7" s="2" t="s">
        <v>96</v>
      </c>
      <c r="C7" s="2"/>
      <c r="D7" s="2"/>
      <c r="E7" s="2"/>
      <c r="F7" s="2"/>
      <c r="G7" s="2"/>
      <c r="H7" s="201"/>
      <c r="I7" s="134"/>
      <c r="J7" s="214"/>
      <c r="K7" s="215"/>
      <c r="L7" s="215"/>
      <c r="M7" s="215"/>
      <c r="N7" s="215"/>
      <c r="P7" s="400"/>
      <c r="Q7" s="399" t="s">
        <v>24</v>
      </c>
      <c r="R7" s="400" t="s">
        <v>0</v>
      </c>
      <c r="S7" s="400"/>
      <c r="T7" s="400"/>
    </row>
    <row r="8" spans="2:20">
      <c r="B8" s="295"/>
      <c r="C8" s="134" t="s">
        <v>76</v>
      </c>
      <c r="D8" s="134"/>
      <c r="E8" s="134"/>
      <c r="F8" s="85"/>
      <c r="G8" s="154"/>
      <c r="H8" s="115" t="s">
        <v>44</v>
      </c>
      <c r="I8" s="134"/>
      <c r="J8" s="214"/>
      <c r="K8" s="215"/>
      <c r="L8" s="215"/>
      <c r="M8" s="215"/>
      <c r="N8" s="215"/>
      <c r="P8" s="400" t="s">
        <v>108</v>
      </c>
      <c r="Q8" s="400">
        <f>IF($H$4=$P$3,HerdSize*$G$4,IF($H$4=$P$4,$G$4,0))</f>
        <v>0</v>
      </c>
      <c r="R8" s="399">
        <f>IF(HerdSize=0,0,Q8/HerdSize)</f>
        <v>0</v>
      </c>
      <c r="S8" s="400"/>
    </row>
    <row r="9" spans="2:20">
      <c r="B9" s="295"/>
      <c r="C9" s="134" t="s">
        <v>103</v>
      </c>
      <c r="D9" s="134"/>
      <c r="E9" s="134"/>
      <c r="F9" s="155"/>
      <c r="G9" s="302"/>
      <c r="H9" s="262"/>
      <c r="I9" s="134"/>
      <c r="J9" s="214"/>
      <c r="K9" s="215"/>
      <c r="L9" s="215"/>
      <c r="M9" s="215"/>
      <c r="N9" s="215"/>
      <c r="P9" s="400" t="s">
        <v>109</v>
      </c>
      <c r="Q9" s="400">
        <f>IF(H9=$R$4,(R8+G9*G8)*G12,IF(H9=$R$3,(R8+G9)*G12,IF(H9=$R$5,Q8+G9,0)))</f>
        <v>0</v>
      </c>
      <c r="R9" s="399">
        <f>IF(G12=0,0,Q9/G12)</f>
        <v>0</v>
      </c>
      <c r="S9" s="400"/>
    </row>
    <row r="10" spans="2:20" ht="12.75" customHeight="1">
      <c r="B10" s="296"/>
      <c r="C10" s="233" t="s">
        <v>82</v>
      </c>
      <c r="D10" s="134"/>
      <c r="E10" s="199"/>
      <c r="F10" s="200"/>
      <c r="G10" s="292">
        <f>IF(H10=$P$3,R9,IF(H10=$P$4,Q9,0))</f>
        <v>0</v>
      </c>
      <c r="H10" s="262"/>
      <c r="I10" s="4"/>
      <c r="J10" s="216"/>
      <c r="K10" s="215"/>
      <c r="L10" s="215"/>
      <c r="M10" s="215"/>
      <c r="N10" s="215"/>
      <c r="P10" s="400"/>
    </row>
    <row r="11" spans="2:20">
      <c r="B11" s="295"/>
      <c r="C11" s="134" t="s">
        <v>83</v>
      </c>
      <c r="D11" s="134"/>
      <c r="E11" s="134"/>
      <c r="F11" s="155"/>
      <c r="G11" s="120"/>
      <c r="H11" s="262"/>
      <c r="I11" s="233"/>
      <c r="J11" s="216"/>
      <c r="K11" s="215"/>
      <c r="L11" s="215"/>
      <c r="M11" s="215"/>
      <c r="N11" s="215"/>
      <c r="P11" s="400"/>
      <c r="Q11" s="400"/>
      <c r="R11" s="400"/>
    </row>
    <row r="12" spans="2:20">
      <c r="B12" s="289"/>
      <c r="C12" s="233" t="s">
        <v>105</v>
      </c>
      <c r="D12" s="134"/>
      <c r="E12" s="294"/>
      <c r="F12" s="155"/>
      <c r="G12" s="292">
        <f>IF(H11=$S$4,HerdSize-ROUND(G11/100*HerdSize,0),IF(H11=$S$3,HerdSize-G11,0))</f>
        <v>0</v>
      </c>
      <c r="H12" s="114" t="s">
        <v>2</v>
      </c>
      <c r="I12" s="233"/>
      <c r="J12" s="216"/>
      <c r="K12" s="215"/>
      <c r="L12" s="215"/>
      <c r="M12" s="215"/>
      <c r="N12" s="215"/>
      <c r="P12" s="400"/>
    </row>
    <row r="13" spans="2:20" ht="12.75" customHeight="1">
      <c r="B13" s="296"/>
      <c r="C13" s="233" t="s">
        <v>85</v>
      </c>
      <c r="D13" s="134"/>
      <c r="E13" s="199"/>
      <c r="F13" s="155"/>
      <c r="G13" s="308"/>
      <c r="H13" s="262"/>
      <c r="I13" s="4"/>
      <c r="J13" s="216"/>
      <c r="K13" s="215"/>
      <c r="L13" s="215"/>
      <c r="M13" s="215"/>
      <c r="N13" s="215"/>
      <c r="P13" s="400" t="s">
        <v>110</v>
      </c>
      <c r="Q13" s="399">
        <f>IF(H13=$Q$3,G13*G12,IF(H13=$Q$4,G13/100*Q9,IF(H13=$Q$5,G13*Q9,0)))</f>
        <v>0</v>
      </c>
      <c r="R13" s="399">
        <f>IF(G12=0,0,Q13/G12)</f>
        <v>0</v>
      </c>
    </row>
    <row r="14" spans="2:20" ht="13.5" thickBot="1">
      <c r="B14" s="290"/>
      <c r="C14" s="235" t="s">
        <v>106</v>
      </c>
      <c r="D14" s="135"/>
      <c r="E14" s="203"/>
      <c r="F14" s="288"/>
      <c r="G14" s="293">
        <f>IF(H14=$P$3,R13,IF(H14=$P$4,Q13,0))</f>
        <v>0</v>
      </c>
      <c r="H14" s="291"/>
      <c r="I14" s="233"/>
      <c r="J14" s="216"/>
      <c r="K14" s="215"/>
      <c r="L14" s="215"/>
      <c r="M14" s="215"/>
      <c r="N14" s="215"/>
      <c r="P14" s="401" t="s">
        <v>116</v>
      </c>
      <c r="Q14" s="400">
        <f>IF(Q6&gt;Q13,0,Q13-Q6)</f>
        <v>0</v>
      </c>
    </row>
    <row r="15" spans="2:20">
      <c r="B15" s="299"/>
      <c r="C15" s="233"/>
      <c r="D15" s="134"/>
      <c r="E15" s="199"/>
      <c r="F15" s="199"/>
      <c r="G15" s="300"/>
      <c r="H15" s="3"/>
      <c r="I15" s="233"/>
      <c r="J15" s="216"/>
      <c r="K15" s="215"/>
      <c r="L15" s="215"/>
      <c r="M15" s="215"/>
      <c r="N15" s="215"/>
      <c r="P15" s="401"/>
      <c r="Q15" s="400"/>
    </row>
    <row r="16" spans="2:20" ht="13.5" thickBot="1">
      <c r="B16" s="3" t="s">
        <v>122</v>
      </c>
      <c r="C16" s="3"/>
      <c r="D16" s="441"/>
      <c r="E16" s="3"/>
      <c r="F16" s="3"/>
      <c r="G16" s="3"/>
      <c r="H16" s="3"/>
      <c r="I16" s="233"/>
      <c r="J16" s="216"/>
      <c r="K16" s="215"/>
      <c r="L16" s="215"/>
      <c r="M16" s="215"/>
      <c r="N16" s="215"/>
      <c r="P16" s="402"/>
    </row>
    <row r="17" spans="2:18" ht="18.75" thickBot="1">
      <c r="B17" s="2" t="s">
        <v>97</v>
      </c>
      <c r="C17" s="2"/>
      <c r="D17" s="301"/>
      <c r="E17" s="2"/>
      <c r="F17" s="2"/>
      <c r="G17" s="2"/>
      <c r="H17" s="201"/>
      <c r="I17" s="134"/>
      <c r="J17" s="214"/>
      <c r="K17" s="215"/>
      <c r="L17" s="215"/>
      <c r="M17" s="215"/>
      <c r="N17" s="215"/>
      <c r="P17" s="400"/>
      <c r="Q17" s="399" t="s">
        <v>24</v>
      </c>
      <c r="R17" s="400" t="s">
        <v>0</v>
      </c>
    </row>
    <row r="18" spans="2:18">
      <c r="B18" s="295"/>
      <c r="C18" s="134" t="s">
        <v>76</v>
      </c>
      <c r="D18" s="134"/>
      <c r="E18" s="134"/>
      <c r="F18" s="155" t="str">
        <f>IF(PhaseII="No","This data is not used!","")</f>
        <v/>
      </c>
      <c r="G18" s="154"/>
      <c r="H18" s="115" t="s">
        <v>44</v>
      </c>
      <c r="I18" s="134"/>
      <c r="J18" s="214"/>
      <c r="K18" s="215"/>
      <c r="L18" s="215"/>
      <c r="M18" s="215"/>
      <c r="N18" s="215"/>
      <c r="P18" s="400" t="s">
        <v>108</v>
      </c>
      <c r="Q18" s="400">
        <f>IF($H$4=$P$3,G12*R9,IF($H$4=$P$4,Q9,0))</f>
        <v>0</v>
      </c>
      <c r="R18" s="399">
        <f>IF(G12=0,0,Q18/G12)</f>
        <v>0</v>
      </c>
    </row>
    <row r="19" spans="2:18">
      <c r="B19" s="295"/>
      <c r="C19" s="134" t="s">
        <v>103</v>
      </c>
      <c r="D19" s="134"/>
      <c r="E19" s="134"/>
      <c r="F19" s="155" t="str">
        <f>IF(PhaseII="No","This data is not used!","")</f>
        <v/>
      </c>
      <c r="G19" s="302"/>
      <c r="H19" s="262"/>
      <c r="I19" s="134"/>
      <c r="J19" s="214"/>
      <c r="K19" s="215"/>
      <c r="L19" s="215"/>
      <c r="M19" s="215"/>
      <c r="N19" s="215"/>
      <c r="P19" s="400" t="s">
        <v>109</v>
      </c>
      <c r="Q19" s="400">
        <f>IF(PhaseII="No",0,IF(H19=$R$4,(R18+G19*G18)*G22,IF(H19=$R$3,(R18+G19)*G22,IF(H19=$R$5,Q18+G19,0))))</f>
        <v>0</v>
      </c>
      <c r="R19" s="399">
        <f>IF(PhaseII="No",0,IF(G22=0,0,Q19/G22))</f>
        <v>0</v>
      </c>
    </row>
    <row r="20" spans="2:18" ht="12.75" customHeight="1">
      <c r="B20" s="296"/>
      <c r="C20" s="233" t="s">
        <v>82</v>
      </c>
      <c r="D20" s="134"/>
      <c r="E20" s="199"/>
      <c r="F20" s="200"/>
      <c r="G20" s="292">
        <f>IF(PhaseII="No","Not Used",IF(H20=$P$3,R19,IF(H20=$P$4,Q19,0)))</f>
        <v>0</v>
      </c>
      <c r="H20" s="262"/>
      <c r="I20" s="4"/>
      <c r="J20" s="216"/>
      <c r="K20" s="215"/>
      <c r="L20" s="215"/>
      <c r="M20" s="215"/>
      <c r="N20" s="215"/>
      <c r="P20" s="400"/>
    </row>
    <row r="21" spans="2:18" ht="12.75" customHeight="1">
      <c r="B21" s="295"/>
      <c r="C21" s="134" t="s">
        <v>83</v>
      </c>
      <c r="D21" s="134"/>
      <c r="E21" s="134"/>
      <c r="F21" s="155" t="str">
        <f>IF(PhaseII="No","This data is not used!","")</f>
        <v/>
      </c>
      <c r="G21" s="120"/>
      <c r="H21" s="262"/>
      <c r="I21" s="233"/>
      <c r="J21" s="216"/>
      <c r="K21" s="215"/>
      <c r="L21" s="215"/>
      <c r="M21" s="215"/>
      <c r="N21" s="215"/>
      <c r="P21" s="400"/>
      <c r="Q21" s="400"/>
      <c r="R21" s="400"/>
    </row>
    <row r="22" spans="2:18">
      <c r="B22" s="289"/>
      <c r="C22" s="233" t="s">
        <v>105</v>
      </c>
      <c r="D22" s="134"/>
      <c r="E22" s="294"/>
      <c r="F22" s="155"/>
      <c r="G22" s="292">
        <f>IF(PhaseII="No","Not Used",IF(H21=$S$4,G12-ROUND(G21/100*HerdSize,0),IF(H21=$S$3,G12-G21,0)))</f>
        <v>0</v>
      </c>
      <c r="H22" s="114" t="s">
        <v>2</v>
      </c>
      <c r="I22" s="233"/>
      <c r="J22" s="216"/>
      <c r="K22" s="215"/>
      <c r="L22" s="215"/>
      <c r="M22" s="215"/>
      <c r="N22" s="215"/>
      <c r="P22" s="400"/>
    </row>
    <row r="23" spans="2:18" ht="12.75" customHeight="1">
      <c r="B23" s="296"/>
      <c r="C23" s="233" t="s">
        <v>85</v>
      </c>
      <c r="D23" s="134"/>
      <c r="E23" s="199"/>
      <c r="F23" s="155" t="str">
        <f>IF(PhaseII="No","This data is not used!","")</f>
        <v/>
      </c>
      <c r="G23" s="308"/>
      <c r="H23" s="262"/>
      <c r="I23" s="4"/>
      <c r="J23" s="216"/>
      <c r="K23" s="215"/>
      <c r="L23" s="215"/>
      <c r="M23" s="215"/>
      <c r="N23" s="215"/>
      <c r="P23" s="400" t="s">
        <v>110</v>
      </c>
      <c r="Q23" s="399">
        <f>IF(H23=$Q$3,G23*G22,IF(H23=$Q$4,G23/100*Q19,IF(H23=$Q$5,G23*Q19,0)))</f>
        <v>0</v>
      </c>
      <c r="R23" s="399">
        <f>IF(PhaseII="No",0,IF(G22=0,0,Q23/G22))</f>
        <v>0</v>
      </c>
    </row>
    <row r="24" spans="2:18" ht="12.75" customHeight="1" thickBot="1">
      <c r="B24" s="290"/>
      <c r="C24" s="235" t="s">
        <v>106</v>
      </c>
      <c r="D24" s="135"/>
      <c r="E24" s="203"/>
      <c r="F24" s="288"/>
      <c r="G24" s="293">
        <f>IF(PhaseII="No", "Not Used",IF(H24=$P$3,R23,IF(H24=$P$4,Q23,0)))</f>
        <v>0</v>
      </c>
      <c r="H24" s="291"/>
      <c r="I24" s="233"/>
      <c r="J24" s="216"/>
      <c r="K24" s="215"/>
      <c r="L24" s="215"/>
      <c r="M24" s="215"/>
      <c r="N24" s="215"/>
      <c r="P24" s="401" t="s">
        <v>116</v>
      </c>
      <c r="Q24" s="400">
        <f>IF(Q13&gt;Q23,0,Q23-Q13)</f>
        <v>0</v>
      </c>
    </row>
    <row r="25" spans="2:18" ht="12.75" customHeight="1">
      <c r="B25" s="299"/>
      <c r="C25" s="233"/>
      <c r="D25" s="134"/>
      <c r="E25" s="199"/>
      <c r="F25" s="199"/>
      <c r="G25" s="300"/>
      <c r="H25" s="3"/>
      <c r="I25" s="233"/>
      <c r="J25" s="216"/>
      <c r="K25" s="215"/>
      <c r="L25" s="215"/>
      <c r="M25" s="215"/>
      <c r="N25" s="215"/>
      <c r="P25" s="401"/>
      <c r="Q25" s="400"/>
    </row>
    <row r="26" spans="2:18" ht="13.5" thickBot="1">
      <c r="B26" s="3" t="s">
        <v>125</v>
      </c>
      <c r="C26" s="3"/>
      <c r="D26" s="441"/>
      <c r="E26" s="3"/>
      <c r="F26" s="3"/>
      <c r="G26" s="3"/>
      <c r="H26" s="3"/>
      <c r="I26" s="3"/>
      <c r="J26" s="214"/>
      <c r="K26" s="215"/>
      <c r="L26" s="215"/>
      <c r="M26" s="215"/>
      <c r="N26" s="215"/>
      <c r="P26" s="401"/>
    </row>
    <row r="27" spans="2:18" ht="18.75" thickBot="1">
      <c r="B27" s="2" t="s">
        <v>98</v>
      </c>
      <c r="C27" s="2"/>
      <c r="D27" s="2"/>
      <c r="E27" s="2"/>
      <c r="F27" s="2"/>
      <c r="G27" s="2"/>
      <c r="H27" s="201"/>
      <c r="I27" s="134"/>
      <c r="J27" s="214"/>
      <c r="K27" s="215"/>
      <c r="L27" s="215"/>
      <c r="M27" s="215"/>
      <c r="N27" s="215"/>
      <c r="P27" s="400"/>
      <c r="Q27" s="399" t="s">
        <v>24</v>
      </c>
      <c r="R27" s="400" t="s">
        <v>0</v>
      </c>
    </row>
    <row r="28" spans="2:18">
      <c r="B28" s="295"/>
      <c r="C28" s="134" t="s">
        <v>76</v>
      </c>
      <c r="D28" s="134"/>
      <c r="E28" s="134"/>
      <c r="F28" s="155" t="str">
        <f>IF(PhaseII="No","This data is not used!",IF(PhaseIII="No","This data is not used!",""))</f>
        <v/>
      </c>
      <c r="G28" s="154"/>
      <c r="H28" s="115" t="s">
        <v>44</v>
      </c>
      <c r="I28" s="134"/>
      <c r="J28" s="214"/>
      <c r="K28" s="215"/>
      <c r="L28" s="215"/>
      <c r="M28" s="215"/>
      <c r="N28" s="215"/>
      <c r="P28" s="400" t="s">
        <v>108</v>
      </c>
      <c r="Q28" s="400">
        <f>IF(PhaseII="No",0,IF($H$4=$P$3,G22*R19,IF($H$4=$P$4,Q19,0)))</f>
        <v>0</v>
      </c>
      <c r="R28" s="399">
        <f>IF(PhaseII="No",0,IF(G22=0,0,Q28/G22))</f>
        <v>0</v>
      </c>
    </row>
    <row r="29" spans="2:18">
      <c r="B29" s="295"/>
      <c r="C29" s="134" t="s">
        <v>103</v>
      </c>
      <c r="D29" s="134"/>
      <c r="E29" s="134"/>
      <c r="F29" s="155" t="str">
        <f>IF(PhaseII="No","This data is not used!",IF(PhaseIII="No","This data is not used!",""))</f>
        <v/>
      </c>
      <c r="G29" s="302"/>
      <c r="H29" s="262"/>
      <c r="I29" s="134"/>
      <c r="J29" s="214"/>
      <c r="K29" s="215"/>
      <c r="L29" s="215"/>
      <c r="M29" s="215"/>
      <c r="N29" s="215"/>
      <c r="P29" s="400" t="s">
        <v>109</v>
      </c>
      <c r="Q29" s="400">
        <f>IF(PhaseII="No",0,IF(PhaseIII="No",0,IF(H29=$R$4,(R28+G29*G28)*G32,IF(H29=$R$3,(R28+G29)*G32,IF(H29=$R$5,Q28+G29,0)))))</f>
        <v>0</v>
      </c>
      <c r="R29" s="399">
        <f>IF(PhaseII="No",0,IF(PhaseIII="No",0,IF(G32=0,0,Q29/G32)))</f>
        <v>0</v>
      </c>
    </row>
    <row r="30" spans="2:18">
      <c r="B30" s="296"/>
      <c r="C30" s="233" t="s">
        <v>82</v>
      </c>
      <c r="D30" s="134"/>
      <c r="E30" s="199"/>
      <c r="F30" s="200"/>
      <c r="G30" s="292">
        <f>IF(PhaseII="No","Not Used",IF(PhaseIII="No", "Not Used",IF(H30=$P$3,R29,IF(H30=$P$4,Q29,0))))</f>
        <v>0</v>
      </c>
      <c r="H30" s="262"/>
      <c r="I30" s="4"/>
      <c r="J30" s="216"/>
      <c r="K30" s="215"/>
      <c r="L30" s="215"/>
      <c r="M30" s="215"/>
      <c r="N30" s="215"/>
      <c r="P30" s="400"/>
    </row>
    <row r="31" spans="2:18" ht="12.75" customHeight="1">
      <c r="B31" s="295"/>
      <c r="C31" s="134" t="s">
        <v>83</v>
      </c>
      <c r="D31" s="134"/>
      <c r="E31" s="134"/>
      <c r="F31" s="155" t="str">
        <f>IF(PhaseII="No","This data is not used!",IF(PhaseIII="No","This data is not used!",""))</f>
        <v/>
      </c>
      <c r="G31" s="120"/>
      <c r="H31" s="262"/>
      <c r="I31" s="233"/>
      <c r="J31" s="216"/>
      <c r="K31" s="215"/>
      <c r="L31" s="215"/>
      <c r="M31" s="215"/>
      <c r="N31" s="215"/>
      <c r="P31" s="400"/>
      <c r="Q31" s="400"/>
      <c r="R31" s="400"/>
    </row>
    <row r="32" spans="2:18" ht="12.75" customHeight="1">
      <c r="B32" s="289"/>
      <c r="C32" s="233" t="s">
        <v>105</v>
      </c>
      <c r="D32" s="134"/>
      <c r="E32" s="294"/>
      <c r="F32" s="155"/>
      <c r="G32" s="292">
        <f>IF(PhaseII="No","Not Used",IF(PhaseIII="No", "Not Used",IF(H31=$S$4,G22-ROUND(G31/100*HerdSize,0),IF(H31=$S$3,G22-G31,0))))</f>
        <v>0</v>
      </c>
      <c r="H32" s="114" t="s">
        <v>2</v>
      </c>
      <c r="I32" s="233"/>
      <c r="J32" s="216"/>
      <c r="K32" s="215"/>
      <c r="L32" s="215"/>
      <c r="M32" s="215"/>
      <c r="N32" s="215"/>
      <c r="P32" s="400"/>
    </row>
    <row r="33" spans="2:18">
      <c r="B33" s="296"/>
      <c r="C33" s="233" t="s">
        <v>85</v>
      </c>
      <c r="D33" s="134"/>
      <c r="E33" s="199"/>
      <c r="F33" s="155" t="str">
        <f>IF(PhaseII="No","This data is not used!",IF(PhaseIII="No","This data is not used!",""))</f>
        <v/>
      </c>
      <c r="G33" s="308"/>
      <c r="H33" s="262"/>
      <c r="I33" s="4"/>
      <c r="J33" s="216"/>
      <c r="K33" s="215"/>
      <c r="L33" s="215"/>
      <c r="M33" s="215"/>
      <c r="N33" s="215"/>
      <c r="P33" s="400" t="s">
        <v>110</v>
      </c>
      <c r="Q33" s="399">
        <f>IF(H33=$Q$3,G33*G32,IF(H33=$Q$4,G33/100*Q29,IF(H33=$Q$5,G33*Q29,0)))</f>
        <v>0</v>
      </c>
      <c r="R33" s="399">
        <f>IF(PhaseII="No",0,IF(PhaseIII="No",0,IF(G32=0,0,Q33/G32)))</f>
        <v>0</v>
      </c>
    </row>
    <row r="34" spans="2:18" ht="12.75" customHeight="1" thickBot="1">
      <c r="B34" s="290"/>
      <c r="C34" s="235" t="s">
        <v>106</v>
      </c>
      <c r="D34" s="135"/>
      <c r="E34" s="203"/>
      <c r="F34" s="288"/>
      <c r="G34" s="293">
        <f>IF(PhaseII="No", "Not Used", IF(PhaseIII="No","Not Used",IF(H34=$P$3,R33,IF(H34=$P$4,Q33,0))))</f>
        <v>0</v>
      </c>
      <c r="H34" s="291"/>
      <c r="I34" s="233"/>
      <c r="J34" s="216"/>
      <c r="K34" s="215"/>
      <c r="L34" s="215"/>
      <c r="M34" s="215"/>
      <c r="N34" s="215"/>
      <c r="P34" s="401" t="s">
        <v>116</v>
      </c>
      <c r="Q34" s="400">
        <f>IF(Q23&gt;Q33,0,Q33-Q23)</f>
        <v>0</v>
      </c>
    </row>
    <row r="35" spans="2:18" ht="12.75" customHeight="1">
      <c r="B35" s="299"/>
      <c r="C35" s="233"/>
      <c r="D35" s="134"/>
      <c r="E35" s="199"/>
      <c r="F35" s="199"/>
      <c r="G35" s="300"/>
      <c r="H35" s="3"/>
      <c r="I35" s="233"/>
      <c r="J35" s="216"/>
      <c r="K35" s="215"/>
      <c r="L35" s="215"/>
      <c r="M35" s="215"/>
      <c r="N35" s="215"/>
      <c r="P35" s="401"/>
      <c r="Q35" s="400"/>
    </row>
    <row r="36" spans="2:18" ht="12.75" customHeight="1" thickBot="1">
      <c r="B36" s="3" t="s">
        <v>126</v>
      </c>
      <c r="C36" s="3"/>
      <c r="D36" s="441"/>
      <c r="E36" s="3"/>
      <c r="F36" s="3"/>
      <c r="G36" s="3"/>
      <c r="H36" s="3"/>
      <c r="I36" s="3"/>
      <c r="J36" s="214"/>
      <c r="K36" s="215"/>
      <c r="L36" s="215"/>
      <c r="M36" s="215"/>
      <c r="N36" s="215"/>
    </row>
    <row r="37" spans="2:18" ht="18.75" thickBot="1">
      <c r="B37" s="2" t="s">
        <v>107</v>
      </c>
      <c r="C37" s="2"/>
      <c r="D37" s="2"/>
      <c r="E37" s="2"/>
      <c r="F37" s="2"/>
      <c r="G37" s="2"/>
      <c r="H37" s="201"/>
      <c r="I37" s="134"/>
      <c r="J37" s="214"/>
      <c r="K37" s="215"/>
      <c r="L37" s="215"/>
      <c r="M37" s="215"/>
      <c r="N37" s="215"/>
      <c r="P37" s="400"/>
      <c r="Q37" s="399" t="s">
        <v>24</v>
      </c>
      <c r="R37" s="400" t="s">
        <v>0</v>
      </c>
    </row>
    <row r="38" spans="2:18">
      <c r="B38" s="295"/>
      <c r="C38" s="134" t="s">
        <v>76</v>
      </c>
      <c r="D38" s="134"/>
      <c r="E38" s="134"/>
      <c r="F38" s="155" t="str">
        <f>IF(PhaseII="No","This data is not used!",IF(PhaseIII="No","This data is not used!",IF(PhaseIV="No","This data is not used!","")))</f>
        <v/>
      </c>
      <c r="G38" s="154"/>
      <c r="H38" s="115" t="s">
        <v>44</v>
      </c>
      <c r="I38" s="134"/>
      <c r="J38" s="214"/>
      <c r="K38" s="215"/>
      <c r="L38" s="215"/>
      <c r="M38" s="215"/>
      <c r="N38" s="215"/>
      <c r="P38" s="400" t="s">
        <v>108</v>
      </c>
      <c r="Q38" s="400">
        <f>IF(PhaseII="No",0,IF(PhaseIII="No",0,IF($H$4=$P$3,G32*R29,IF($H$4=$P$4,Q29,0))))</f>
        <v>0</v>
      </c>
      <c r="R38" s="399">
        <f>IF(PhaseII="No",0,IF(PhaseIII="No",0,IF(G32=0,0,Q38/G32)))</f>
        <v>0</v>
      </c>
    </row>
    <row r="39" spans="2:18">
      <c r="B39" s="295"/>
      <c r="C39" s="134" t="s">
        <v>103</v>
      </c>
      <c r="D39" s="134"/>
      <c r="E39" s="134"/>
      <c r="F39" s="155" t="str">
        <f>IF(PhaseII="No","This data is not used!",IF(PhaseIII="No","This data is not used!",IF(PhaseIV="No","This data is not used!","")))</f>
        <v/>
      </c>
      <c r="G39" s="302"/>
      <c r="H39" s="262"/>
      <c r="I39" s="134"/>
      <c r="J39" s="214"/>
      <c r="K39" s="215"/>
      <c r="L39" s="215"/>
      <c r="M39" s="215"/>
      <c r="N39" s="215"/>
      <c r="P39" s="400" t="s">
        <v>109</v>
      </c>
      <c r="Q39" s="400">
        <f>IF(PhaseII="No",0,IF(PhaseIII="No",0,IF(PhaseIV="No",0,IF(H39=$R$4,(R38+G39*G38)*G42,IF(H39=$R$3,(R38+G39)*G42,IF(H39=$R$5,Q38+G39,0))))))</f>
        <v>0</v>
      </c>
      <c r="R39" s="399">
        <f>IF(PhaseII="No",0,IF(PhaseIII="No",0,IF(PhaseIV="No",0,IF(G42=0,0,Q39/G42))))</f>
        <v>0</v>
      </c>
    </row>
    <row r="40" spans="2:18">
      <c r="B40" s="296"/>
      <c r="C40" s="233" t="s">
        <v>82</v>
      </c>
      <c r="D40" s="134"/>
      <c r="E40" s="199"/>
      <c r="F40" s="200"/>
      <c r="G40" s="292">
        <f>IF(PhaseII="No", "Not Used", IF(PhaseIII="No","Not Used",IF(PhaseIV="No","Not Used",IF(H40=$P$3,R39,IF(H40=$P$4,Q39,0)))))</f>
        <v>0</v>
      </c>
      <c r="H40" s="262"/>
      <c r="I40" s="4"/>
      <c r="J40" s="216"/>
      <c r="K40" s="215"/>
      <c r="L40" s="215"/>
      <c r="M40" s="215"/>
      <c r="N40" s="215"/>
      <c r="P40" s="400"/>
    </row>
    <row r="41" spans="2:18">
      <c r="B41" s="295"/>
      <c r="C41" s="134" t="s">
        <v>83</v>
      </c>
      <c r="D41" s="134"/>
      <c r="E41" s="134"/>
      <c r="F41" s="155" t="str">
        <f>IF(PhaseII="No","This data is not used!",IF(PhaseIII="No","This data is not used!",IF(PhaseIV="No","This data is not used!","")))</f>
        <v/>
      </c>
      <c r="G41" s="120"/>
      <c r="H41" s="262"/>
      <c r="I41" s="233"/>
      <c r="J41" s="216"/>
      <c r="K41" s="215"/>
      <c r="L41" s="215"/>
      <c r="M41" s="215"/>
      <c r="N41" s="215"/>
      <c r="P41" s="400"/>
      <c r="Q41" s="400"/>
      <c r="R41" s="400"/>
    </row>
    <row r="42" spans="2:18">
      <c r="B42" s="289"/>
      <c r="C42" s="233" t="s">
        <v>105</v>
      </c>
      <c r="D42" s="134"/>
      <c r="E42" s="294"/>
      <c r="F42" s="155"/>
      <c r="G42" s="292">
        <f>IF(PhaseII="No", "Not Used", IF(PhaseIII="No","Not Used",IF(PhaseIV="No","Not Used",IF(H41=$S$4,G32-ROUND(G41/100*HerdSize,0),IF(H41=$S$3,G32-G41,0)))))</f>
        <v>0</v>
      </c>
      <c r="H42" s="114" t="s">
        <v>2</v>
      </c>
      <c r="I42" s="233"/>
      <c r="J42" s="216"/>
      <c r="K42" s="215"/>
      <c r="L42" s="215"/>
      <c r="M42" s="215"/>
      <c r="N42" s="215"/>
      <c r="P42" s="400"/>
    </row>
    <row r="43" spans="2:18" ht="12.75" customHeight="1">
      <c r="B43" s="296"/>
      <c r="C43" s="233" t="s">
        <v>85</v>
      </c>
      <c r="D43" s="134"/>
      <c r="E43" s="199"/>
      <c r="F43" s="155" t="str">
        <f>IF(PhaseII="No","This data is not used!",IF(PhaseIII="No","This data is not used!",IF(PhaseIV="No","This data is not used!","")))</f>
        <v/>
      </c>
      <c r="G43" s="308"/>
      <c r="H43" s="262"/>
      <c r="I43" s="4"/>
      <c r="J43" s="216"/>
      <c r="K43" s="215"/>
      <c r="L43" s="215"/>
      <c r="M43" s="215"/>
      <c r="N43" s="215"/>
      <c r="P43" s="400" t="s">
        <v>110</v>
      </c>
      <c r="Q43" s="399">
        <f>IF(H43=$Q$3,G43*G42,IF(H43=$Q$4,G43/100*Q39,IF(H43=$Q$5,G43*Q39,0)))</f>
        <v>0</v>
      </c>
      <c r="R43" s="399">
        <f>IF(PhaseII="No",0,IF(PhaseIII="No",0,IF(PhaseIV="No",0,IF(G42=0,0,Q43/G42))))</f>
        <v>0</v>
      </c>
    </row>
    <row r="44" spans="2:18" ht="13.5" thickBot="1">
      <c r="B44" s="290"/>
      <c r="C44" s="235" t="s">
        <v>106</v>
      </c>
      <c r="D44" s="135"/>
      <c r="E44" s="203"/>
      <c r="F44" s="288"/>
      <c r="G44" s="293">
        <f>IF(PhaseII="No", "Not Used", IF(PhaseIII="No","Not Used",IF(PhaseIV="No","Not Used",IF(H44=$P$3,R43,IF(H44=$P$4,Q43,0)))))</f>
        <v>0</v>
      </c>
      <c r="H44" s="262"/>
      <c r="I44" s="233"/>
      <c r="J44" s="216"/>
      <c r="K44" s="215"/>
      <c r="L44" s="215"/>
      <c r="M44" s="215"/>
      <c r="N44" s="215"/>
      <c r="P44" s="401" t="s">
        <v>116</v>
      </c>
      <c r="Q44" s="400">
        <f>IF(Q33&gt;Q43,0,Q43-Q33)</f>
        <v>0</v>
      </c>
    </row>
    <row r="45" spans="2:18" ht="13.5" thickBot="1">
      <c r="B45" s="3"/>
      <c r="C45" s="3"/>
      <c r="D45" s="3"/>
      <c r="E45" s="3"/>
      <c r="F45" s="3"/>
      <c r="G45" s="3"/>
      <c r="H45" s="3"/>
      <c r="I45" s="3"/>
      <c r="J45" s="214"/>
      <c r="K45" s="215"/>
      <c r="L45" s="215"/>
      <c r="M45" s="215"/>
      <c r="N45" s="215"/>
      <c r="P45" s="402"/>
    </row>
    <row r="46" spans="2:18" ht="18.75" thickBot="1">
      <c r="B46" s="2" t="s">
        <v>3</v>
      </c>
      <c r="C46" s="193"/>
      <c r="D46" s="113"/>
      <c r="E46" s="113"/>
      <c r="F46" s="113"/>
      <c r="G46" s="113"/>
      <c r="H46" s="153"/>
      <c r="I46" s="3"/>
      <c r="J46" s="214"/>
      <c r="K46" s="215"/>
      <c r="L46" s="215"/>
      <c r="M46" s="215"/>
      <c r="N46" s="215"/>
      <c r="P46" s="403"/>
    </row>
    <row r="47" spans="2:18" ht="39.75" customHeight="1" thickBot="1">
      <c r="B47" s="205" t="s">
        <v>79</v>
      </c>
      <c r="C47" s="195"/>
      <c r="D47" s="204" t="s">
        <v>4</v>
      </c>
      <c r="E47" s="7" t="s">
        <v>86</v>
      </c>
      <c r="F47" s="7" t="s">
        <v>48</v>
      </c>
      <c r="G47" s="7" t="s">
        <v>87</v>
      </c>
      <c r="H47" s="8" t="s">
        <v>22</v>
      </c>
      <c r="I47" s="3"/>
      <c r="J47" s="217"/>
      <c r="K47" s="217"/>
      <c r="L47" s="217"/>
      <c r="M47" s="217"/>
      <c r="N47" s="217"/>
      <c r="O47" s="264"/>
      <c r="P47" s="404"/>
      <c r="Q47" s="403"/>
    </row>
    <row r="48" spans="2:18" ht="14.25" customHeight="1" thickTop="1">
      <c r="B48" s="449"/>
      <c r="C48" s="450"/>
      <c r="D48" s="123"/>
      <c r="E48" s="131"/>
      <c r="F48" s="131"/>
      <c r="G48" s="127"/>
      <c r="H48" s="24">
        <f>IF(G48=0,0,D48/G48)</f>
        <v>0</v>
      </c>
      <c r="I48" s="69"/>
      <c r="J48" s="218"/>
      <c r="K48" s="218"/>
      <c r="L48" s="218"/>
      <c r="M48" s="218"/>
      <c r="N48" s="218"/>
      <c r="O48" s="230"/>
      <c r="P48" s="405"/>
      <c r="Q48" s="403"/>
    </row>
    <row r="49" spans="2:32">
      <c r="B49" s="447"/>
      <c r="C49" s="448"/>
      <c r="D49" s="124"/>
      <c r="E49" s="140"/>
      <c r="F49" s="140"/>
      <c r="G49" s="128"/>
      <c r="H49" s="24">
        <f t="shared" ref="H49:H57" si="0">IF(G49=0,0,D49/G49)</f>
        <v>0</v>
      </c>
      <c r="I49" s="3"/>
      <c r="J49" s="219"/>
      <c r="K49" s="220"/>
      <c r="L49" s="220"/>
      <c r="M49" s="220"/>
      <c r="N49" s="220"/>
      <c r="O49" s="229"/>
      <c r="P49" s="406"/>
      <c r="Q49" s="403"/>
    </row>
    <row r="50" spans="2:32">
      <c r="B50" s="447"/>
      <c r="C50" s="448"/>
      <c r="D50" s="124"/>
      <c r="E50" s="140"/>
      <c r="F50" s="140"/>
      <c r="G50" s="128"/>
      <c r="H50" s="24">
        <f t="shared" si="0"/>
        <v>0</v>
      </c>
      <c r="I50" s="3"/>
      <c r="J50" s="219"/>
      <c r="K50" s="220"/>
      <c r="L50" s="220"/>
      <c r="M50" s="220"/>
      <c r="N50" s="220"/>
      <c r="O50" s="229"/>
      <c r="P50" s="406"/>
      <c r="Q50" s="403"/>
    </row>
    <row r="51" spans="2:32">
      <c r="B51" s="447"/>
      <c r="C51" s="448"/>
      <c r="D51" s="125"/>
      <c r="E51" s="126"/>
      <c r="F51" s="126"/>
      <c r="G51" s="129"/>
      <c r="H51" s="24">
        <f t="shared" si="0"/>
        <v>0</v>
      </c>
      <c r="I51" s="3"/>
      <c r="J51" s="219"/>
      <c r="K51" s="220"/>
      <c r="L51" s="220"/>
      <c r="M51" s="220"/>
      <c r="N51" s="220"/>
      <c r="O51" s="229"/>
      <c r="P51" s="406"/>
      <c r="Q51" s="403"/>
    </row>
    <row r="52" spans="2:32">
      <c r="B52" s="447"/>
      <c r="C52" s="448"/>
      <c r="D52" s="124"/>
      <c r="E52" s="140"/>
      <c r="F52" s="140"/>
      <c r="G52" s="124"/>
      <c r="H52" s="24">
        <f t="shared" si="0"/>
        <v>0</v>
      </c>
      <c r="I52" s="3"/>
      <c r="J52" s="219"/>
      <c r="K52" s="220"/>
      <c r="L52" s="220"/>
      <c r="M52" s="220"/>
      <c r="N52" s="220"/>
      <c r="O52" s="229"/>
      <c r="P52" s="406"/>
      <c r="Q52" s="403"/>
    </row>
    <row r="53" spans="2:32">
      <c r="B53" s="304"/>
      <c r="C53" s="305"/>
      <c r="D53" s="124"/>
      <c r="E53" s="140"/>
      <c r="F53" s="140"/>
      <c r="G53" s="128"/>
      <c r="H53" s="24">
        <f t="shared" si="0"/>
        <v>0</v>
      </c>
      <c r="I53" s="3"/>
      <c r="J53" s="219"/>
      <c r="K53" s="220"/>
      <c r="L53" s="220"/>
      <c r="M53" s="220"/>
      <c r="N53" s="220"/>
      <c r="O53" s="229"/>
      <c r="P53" s="406"/>
      <c r="Q53" s="403"/>
    </row>
    <row r="54" spans="2:32">
      <c r="B54" s="304"/>
      <c r="C54" s="305"/>
      <c r="D54" s="124"/>
      <c r="E54" s="140"/>
      <c r="F54" s="140"/>
      <c r="G54" s="128"/>
      <c r="H54" s="24">
        <f t="shared" si="0"/>
        <v>0</v>
      </c>
      <c r="I54" s="3"/>
      <c r="J54" s="219"/>
      <c r="K54" s="220"/>
      <c r="L54" s="220"/>
      <c r="M54" s="220"/>
      <c r="N54" s="220"/>
      <c r="O54" s="229"/>
      <c r="Q54" s="406" t="s">
        <v>24</v>
      </c>
      <c r="R54" s="407" t="s">
        <v>96</v>
      </c>
      <c r="S54" s="407" t="s">
        <v>97</v>
      </c>
      <c r="T54" s="407" t="s">
        <v>98</v>
      </c>
      <c r="U54" s="407" t="s">
        <v>107</v>
      </c>
      <c r="Y54" s="110"/>
      <c r="AF54" s="109"/>
    </row>
    <row r="55" spans="2:32">
      <c r="B55" s="304"/>
      <c r="C55" s="305"/>
      <c r="D55" s="124"/>
      <c r="E55" s="140"/>
      <c r="F55" s="140"/>
      <c r="G55" s="128"/>
      <c r="H55" s="24">
        <f t="shared" si="0"/>
        <v>0</v>
      </c>
      <c r="I55" s="3"/>
      <c r="J55" s="219"/>
      <c r="K55" s="220"/>
      <c r="L55" s="220"/>
      <c r="M55" s="220"/>
      <c r="N55" s="220"/>
      <c r="O55" s="229"/>
      <c r="Q55" s="406">
        <f>Gain1+Gain2+Gain3+Gain4</f>
        <v>0</v>
      </c>
      <c r="R55" s="406">
        <f>Gain1</f>
        <v>0</v>
      </c>
      <c r="S55" s="406">
        <f>Gain2</f>
        <v>0</v>
      </c>
      <c r="T55" s="406">
        <f>Gain3</f>
        <v>0</v>
      </c>
      <c r="U55" s="406">
        <f>Gain4</f>
        <v>0</v>
      </c>
      <c r="Y55" s="110"/>
      <c r="AF55" s="109"/>
    </row>
    <row r="56" spans="2:32">
      <c r="B56" s="304"/>
      <c r="C56" s="305"/>
      <c r="D56" s="124"/>
      <c r="E56" s="140"/>
      <c r="F56" s="140"/>
      <c r="G56" s="128"/>
      <c r="H56" s="24">
        <f t="shared" si="0"/>
        <v>0</v>
      </c>
      <c r="I56" s="3"/>
      <c r="J56" s="219"/>
      <c r="K56" s="220"/>
      <c r="L56" s="220"/>
      <c r="M56" s="220"/>
      <c r="N56" s="220"/>
      <c r="O56" s="229"/>
      <c r="Q56" s="408"/>
      <c r="R56" s="409">
        <f>IF($Q$55=0,0,R55/$Q$55)</f>
        <v>0</v>
      </c>
      <c r="S56" s="409">
        <f>IF($Q$55=0,0,S55/$Q$55)</f>
        <v>0</v>
      </c>
      <c r="T56" s="409">
        <f>IF($Q$55=0,0,T55/$Q$55)</f>
        <v>0</v>
      </c>
      <c r="U56" s="409">
        <f>IF($Q$55=0,0,U55/$Q$55)</f>
        <v>0</v>
      </c>
      <c r="V56" s="410">
        <f>SUM(R56:U56)</f>
        <v>0</v>
      </c>
      <c r="Y56" s="110"/>
      <c r="AF56" s="109"/>
    </row>
    <row r="57" spans="2:32" ht="13.5" thickBot="1">
      <c r="B57" s="445"/>
      <c r="C57" s="446"/>
      <c r="D57" s="206"/>
      <c r="E57" s="1"/>
      <c r="F57" s="1"/>
      <c r="G57" s="207"/>
      <c r="H57" s="208">
        <f t="shared" si="0"/>
        <v>0</v>
      </c>
      <c r="I57" s="3"/>
      <c r="J57" s="219"/>
      <c r="K57" s="220"/>
      <c r="L57" s="220"/>
      <c r="M57" s="220"/>
      <c r="N57" s="220"/>
      <c r="O57" s="229"/>
      <c r="P57" s="399" t="s">
        <v>50</v>
      </c>
      <c r="Q57" s="406"/>
      <c r="R57" s="403"/>
    </row>
    <row r="58" spans="2:32" ht="13.5" thickBot="1">
      <c r="B58" s="134"/>
      <c r="C58" s="134"/>
      <c r="D58" s="134"/>
      <c r="E58" s="134"/>
      <c r="F58" s="134"/>
      <c r="G58" s="134"/>
      <c r="H58" s="134"/>
      <c r="I58" s="3"/>
      <c r="J58" s="219"/>
      <c r="K58" s="220"/>
      <c r="L58" s="220"/>
      <c r="M58" s="220"/>
      <c r="N58" s="220"/>
      <c r="O58" s="229"/>
      <c r="P58" s="399" t="s">
        <v>49</v>
      </c>
      <c r="Q58" s="406"/>
    </row>
    <row r="59" spans="2:32" ht="18.75" thickBot="1">
      <c r="B59" s="2" t="s">
        <v>117</v>
      </c>
      <c r="C59" s="193"/>
      <c r="D59" s="5"/>
      <c r="E59" s="14"/>
      <c r="F59" s="459" t="s">
        <v>91</v>
      </c>
      <c r="G59" s="460"/>
      <c r="H59" s="460"/>
      <c r="I59" s="460"/>
      <c r="J59" s="460"/>
      <c r="K59" s="215"/>
      <c r="L59" s="215"/>
      <c r="M59" s="220"/>
      <c r="N59" s="220"/>
      <c r="P59" s="400"/>
      <c r="Q59" s="409"/>
      <c r="R59" s="409"/>
      <c r="S59" s="409"/>
      <c r="T59" s="409"/>
      <c r="U59" s="411"/>
      <c r="Y59" s="110"/>
      <c r="AF59" s="109"/>
    </row>
    <row r="60" spans="2:32" ht="51.75" thickBot="1">
      <c r="B60" s="205" t="s">
        <v>79</v>
      </c>
      <c r="C60" s="195"/>
      <c r="D60" s="7" t="s">
        <v>21</v>
      </c>
      <c r="E60" s="7" t="s">
        <v>90</v>
      </c>
      <c r="F60" s="265" t="s">
        <v>111</v>
      </c>
      <c r="G60" s="265" t="s">
        <v>112</v>
      </c>
      <c r="H60" s="265" t="s">
        <v>113</v>
      </c>
      <c r="I60" s="265" t="s">
        <v>114</v>
      </c>
      <c r="J60" s="266" t="s">
        <v>20</v>
      </c>
      <c r="K60" s="221"/>
      <c r="L60" s="215"/>
      <c r="M60" s="220"/>
      <c r="N60" s="220"/>
      <c r="Q60" s="407" t="s">
        <v>96</v>
      </c>
      <c r="R60" s="407" t="s">
        <v>97</v>
      </c>
      <c r="S60" s="407" t="s">
        <v>98</v>
      </c>
      <c r="T60" s="407" t="s">
        <v>107</v>
      </c>
      <c r="U60" s="399" t="s">
        <v>20</v>
      </c>
      <c r="V60" s="412" t="s">
        <v>24</v>
      </c>
      <c r="W60" s="407"/>
      <c r="X60" s="110"/>
      <c r="Y60" s="110"/>
      <c r="AF60" s="109"/>
    </row>
    <row r="61" spans="2:32" ht="13.5" customHeight="1" thickTop="1">
      <c r="B61" s="451" t="s">
        <v>6</v>
      </c>
      <c r="C61" s="452"/>
      <c r="D61" s="274"/>
      <c r="E61" s="442"/>
      <c r="F61" s="209"/>
      <c r="G61" s="209"/>
      <c r="H61" s="209"/>
      <c r="I61" s="209"/>
      <c r="J61" s="280"/>
      <c r="K61" s="231" t="str">
        <f>IF(SUM(F61:J61)&gt;1,"Totals over 100%",IF(COUNTBLANK(F61:J61)=0,IF(SUM(F61:J61)&lt;1,"Totals less than 100%",""),""))</f>
        <v/>
      </c>
      <c r="L61" s="215"/>
      <c r="M61" s="220"/>
      <c r="N61" s="220"/>
      <c r="P61" s="413">
        <f>SUM(F61:J61)</f>
        <v>0</v>
      </c>
      <c r="Q61" s="413">
        <f>IF($D61=0,0,IF(F61=0,R$55/(IF($F61="",$R$55,0)+IF($G61="",$S$55,0)+IF($H61="",$T$55,0)+IF($I61="",$U$55,0))*(1-$P61),F61))</f>
        <v>0</v>
      </c>
      <c r="R61" s="413">
        <f>IF($D61=0,0,IF(G61=0,S$55/(IF($F61="",$R$55,0)+IF($G61="",$S$55,0)+IF($H61="",$T$55,0)+IF($I61="",$U$55,0))*(1-$P61),G61))</f>
        <v>0</v>
      </c>
      <c r="S61" s="413">
        <f>IF($D61=0,0,IF(H61=0,T$55/(IF($F61="",$R$55,0)+IF($G61="",$S$55,0)+IF($H61="",$T$55,0)+IF($I61="",$U$55,0))*(1-$P61),H61))</f>
        <v>0</v>
      </c>
      <c r="T61" s="413">
        <f>IF($D61=0,0,IF(I61=0,U$55/(IF($F61="",$R$55,0)+IF($G61="",$S$55,0)+IF($H61="",$T$55,0)+IF($I61="",$U$55,0))*(1-$P61),I61))</f>
        <v>0</v>
      </c>
      <c r="V61" s="414">
        <f t="shared" ref="V61:V69" si="1">SUM(Q61:T61)</f>
        <v>0</v>
      </c>
      <c r="W61" s="410"/>
      <c r="X61" s="110"/>
      <c r="Y61" s="110"/>
      <c r="AE61" s="109"/>
      <c r="AF61" s="109"/>
    </row>
    <row r="62" spans="2:32">
      <c r="B62" s="453" t="s">
        <v>7</v>
      </c>
      <c r="C62" s="454"/>
      <c r="D62" s="275"/>
      <c r="E62" s="443"/>
      <c r="F62" s="210"/>
      <c r="G62" s="210"/>
      <c r="H62" s="210"/>
      <c r="I62" s="210"/>
      <c r="J62" s="281"/>
      <c r="K62" s="231" t="str">
        <f t="shared" ref="K62:K69" si="2">IF(SUM(F62:J62)&gt;1,"Totals over 100%",IF(COUNTBLANK(F62:J62)=0,IF(SUM(F62:J62)&lt;1,"Totals less than 100%",""),""))</f>
        <v/>
      </c>
      <c r="L62" s="215"/>
      <c r="M62" s="220"/>
      <c r="N62" s="220"/>
      <c r="P62" s="413">
        <f t="shared" ref="P62:P69" si="3">SUM(F62:J62)</f>
        <v>0</v>
      </c>
      <c r="Q62" s="413">
        <f t="shared" ref="Q62:Q69" si="4">IF($D62=0,0,IF(F62=0,R$55/(IF($F62="",$R$55,0)+IF($G62="",$S$55,0)+IF($H62="",$T$55,0)+IF($I62="",$U$55,0))*(1-$P62),F62))</f>
        <v>0</v>
      </c>
      <c r="R62" s="413">
        <f t="shared" ref="R62:R69" si="5">IF($D62=0,0,IF(G62=0,S$55/(IF($F62="",$R$55,0)+IF($G62="",$S$55,0)+IF($H62="",$T$55,0)+IF($I62="",$U$55,0))*(1-$P62),G62))</f>
        <v>0</v>
      </c>
      <c r="S62" s="413">
        <f t="shared" ref="S62:S69" si="6">IF($D62=0,0,IF(H62=0,T$55/(IF($F62="",$R$55,0)+IF($G62="",$S$55,0)+IF($H62="",$T$55,0)+IF($I62="",$U$55,0))*(1-$P62),H62))</f>
        <v>0</v>
      </c>
      <c r="T62" s="413">
        <f t="shared" ref="T62:T69" si="7">IF($D62=0,0,IF(I62=0,U$55/(IF($F62="",$R$55,0)+IF($G62="",$S$55,0)+IF($H62="",$T$55,0)+IF($I62="",$U$55,0))*(1-$P62),I62))</f>
        <v>0</v>
      </c>
      <c r="V62" s="414">
        <f t="shared" si="1"/>
        <v>0</v>
      </c>
      <c r="X62" s="458"/>
      <c r="Y62" s="458"/>
      <c r="AE62" s="109"/>
      <c r="AF62" s="109"/>
    </row>
    <row r="63" spans="2:32">
      <c r="B63" s="453" t="s">
        <v>8</v>
      </c>
      <c r="C63" s="454"/>
      <c r="D63" s="275"/>
      <c r="E63" s="443"/>
      <c r="F63" s="210"/>
      <c r="G63" s="210"/>
      <c r="H63" s="210"/>
      <c r="I63" s="210"/>
      <c r="J63" s="281"/>
      <c r="K63" s="231" t="str">
        <f t="shared" si="2"/>
        <v/>
      </c>
      <c r="L63" s="215"/>
      <c r="M63" s="220"/>
      <c r="N63" s="220"/>
      <c r="P63" s="413">
        <f t="shared" si="3"/>
        <v>0</v>
      </c>
      <c r="Q63" s="413">
        <f t="shared" si="4"/>
        <v>0</v>
      </c>
      <c r="R63" s="413">
        <f t="shared" si="5"/>
        <v>0</v>
      </c>
      <c r="S63" s="413">
        <f t="shared" si="6"/>
        <v>0</v>
      </c>
      <c r="T63" s="413">
        <f t="shared" si="7"/>
        <v>0</v>
      </c>
      <c r="V63" s="414">
        <f t="shared" si="1"/>
        <v>0</v>
      </c>
      <c r="X63" s="458"/>
      <c r="Y63" s="458"/>
      <c r="AE63" s="109"/>
      <c r="AF63" s="109"/>
    </row>
    <row r="64" spans="2:32">
      <c r="B64" s="447"/>
      <c r="C64" s="448"/>
      <c r="D64" s="275"/>
      <c r="E64" s="443"/>
      <c r="F64" s="210"/>
      <c r="G64" s="210"/>
      <c r="H64" s="210"/>
      <c r="I64" s="210"/>
      <c r="J64" s="281"/>
      <c r="K64" s="231" t="str">
        <f t="shared" si="2"/>
        <v/>
      </c>
      <c r="L64" s="215"/>
      <c r="M64" s="220"/>
      <c r="N64" s="220"/>
      <c r="P64" s="413">
        <f t="shared" si="3"/>
        <v>0</v>
      </c>
      <c r="Q64" s="413">
        <f t="shared" si="4"/>
        <v>0</v>
      </c>
      <c r="R64" s="413">
        <f t="shared" si="5"/>
        <v>0</v>
      </c>
      <c r="S64" s="413">
        <f t="shared" si="6"/>
        <v>0</v>
      </c>
      <c r="T64" s="413">
        <f t="shared" si="7"/>
        <v>0</v>
      </c>
      <c r="V64" s="414">
        <f t="shared" si="1"/>
        <v>0</v>
      </c>
      <c r="X64" s="277"/>
      <c r="AE64" s="109"/>
      <c r="AF64" s="109"/>
    </row>
    <row r="65" spans="2:32">
      <c r="B65" s="447"/>
      <c r="C65" s="448"/>
      <c r="D65" s="275"/>
      <c r="E65" s="443"/>
      <c r="F65" s="210"/>
      <c r="G65" s="210"/>
      <c r="H65" s="210"/>
      <c r="I65" s="210"/>
      <c r="J65" s="281"/>
      <c r="K65" s="231" t="str">
        <f t="shared" si="2"/>
        <v/>
      </c>
      <c r="L65" s="215"/>
      <c r="M65" s="220"/>
      <c r="N65" s="220"/>
      <c r="P65" s="413">
        <f t="shared" si="3"/>
        <v>0</v>
      </c>
      <c r="Q65" s="413">
        <f t="shared" si="4"/>
        <v>0</v>
      </c>
      <c r="R65" s="413">
        <f t="shared" si="5"/>
        <v>0</v>
      </c>
      <c r="S65" s="413">
        <f t="shared" si="6"/>
        <v>0</v>
      </c>
      <c r="T65" s="413">
        <f t="shared" si="7"/>
        <v>0</v>
      </c>
      <c r="V65" s="414">
        <f t="shared" si="1"/>
        <v>0</v>
      </c>
      <c r="AE65" s="109"/>
      <c r="AF65" s="109"/>
    </row>
    <row r="66" spans="2:32">
      <c r="B66" s="447"/>
      <c r="C66" s="448"/>
      <c r="D66" s="275"/>
      <c r="E66" s="443"/>
      <c r="F66" s="210"/>
      <c r="G66" s="210"/>
      <c r="H66" s="210"/>
      <c r="I66" s="210"/>
      <c r="J66" s="281"/>
      <c r="K66" s="231" t="str">
        <f t="shared" si="2"/>
        <v/>
      </c>
      <c r="L66" s="215"/>
      <c r="M66" s="220"/>
      <c r="N66" s="220"/>
      <c r="P66" s="413">
        <f t="shared" si="3"/>
        <v>0</v>
      </c>
      <c r="Q66" s="413">
        <f t="shared" si="4"/>
        <v>0</v>
      </c>
      <c r="R66" s="413">
        <f t="shared" si="5"/>
        <v>0</v>
      </c>
      <c r="S66" s="413">
        <f t="shared" si="6"/>
        <v>0</v>
      </c>
      <c r="T66" s="413">
        <f t="shared" si="7"/>
        <v>0</v>
      </c>
      <c r="V66" s="414">
        <f t="shared" si="1"/>
        <v>0</v>
      </c>
      <c r="X66" s="277"/>
      <c r="AE66" s="109"/>
      <c r="AF66" s="109"/>
    </row>
    <row r="67" spans="2:32">
      <c r="B67" s="447"/>
      <c r="C67" s="448"/>
      <c r="D67" s="275"/>
      <c r="E67" s="443"/>
      <c r="F67" s="210"/>
      <c r="G67" s="210"/>
      <c r="H67" s="210"/>
      <c r="I67" s="210"/>
      <c r="J67" s="281"/>
      <c r="K67" s="231" t="str">
        <f t="shared" si="2"/>
        <v/>
      </c>
      <c r="L67" s="215"/>
      <c r="M67" s="220"/>
      <c r="N67" s="220"/>
      <c r="P67" s="413">
        <f t="shared" si="3"/>
        <v>0</v>
      </c>
      <c r="Q67" s="413">
        <f t="shared" si="4"/>
        <v>0</v>
      </c>
      <c r="R67" s="413">
        <f t="shared" si="5"/>
        <v>0</v>
      </c>
      <c r="S67" s="413">
        <f t="shared" si="6"/>
        <v>0</v>
      </c>
      <c r="T67" s="413">
        <f t="shared" si="7"/>
        <v>0</v>
      </c>
      <c r="V67" s="414">
        <f t="shared" si="1"/>
        <v>0</v>
      </c>
      <c r="X67" s="277"/>
      <c r="AE67" s="109"/>
      <c r="AF67" s="109"/>
    </row>
    <row r="68" spans="2:32">
      <c r="B68" s="447"/>
      <c r="C68" s="448"/>
      <c r="D68" s="275"/>
      <c r="E68" s="443"/>
      <c r="F68" s="210"/>
      <c r="G68" s="210"/>
      <c r="H68" s="210"/>
      <c r="I68" s="210"/>
      <c r="J68" s="281"/>
      <c r="K68" s="231" t="str">
        <f t="shared" si="2"/>
        <v/>
      </c>
      <c r="L68" s="215"/>
      <c r="M68" s="220"/>
      <c r="N68" s="220"/>
      <c r="P68" s="413">
        <f t="shared" si="3"/>
        <v>0</v>
      </c>
      <c r="Q68" s="413">
        <f t="shared" si="4"/>
        <v>0</v>
      </c>
      <c r="R68" s="413">
        <f t="shared" si="5"/>
        <v>0</v>
      </c>
      <c r="S68" s="413">
        <f t="shared" si="6"/>
        <v>0</v>
      </c>
      <c r="T68" s="413">
        <f t="shared" si="7"/>
        <v>0</v>
      </c>
      <c r="V68" s="414">
        <f t="shared" si="1"/>
        <v>0</v>
      </c>
      <c r="X68" s="277"/>
      <c r="AE68" s="109"/>
      <c r="AF68" s="109"/>
    </row>
    <row r="69" spans="2:32" ht="13.5" thickBot="1">
      <c r="B69" s="445"/>
      <c r="C69" s="446"/>
      <c r="D69" s="297"/>
      <c r="E69" s="444"/>
      <c r="F69" s="211"/>
      <c r="G69" s="211"/>
      <c r="H69" s="211"/>
      <c r="I69" s="211"/>
      <c r="J69" s="282"/>
      <c r="K69" s="231" t="str">
        <f t="shared" si="2"/>
        <v/>
      </c>
      <c r="L69" s="215"/>
      <c r="M69" s="220"/>
      <c r="N69" s="220"/>
      <c r="P69" s="413">
        <f t="shared" si="3"/>
        <v>0</v>
      </c>
      <c r="Q69" s="413">
        <f t="shared" si="4"/>
        <v>0</v>
      </c>
      <c r="R69" s="413">
        <f t="shared" si="5"/>
        <v>0</v>
      </c>
      <c r="S69" s="413">
        <f t="shared" si="6"/>
        <v>0</v>
      </c>
      <c r="T69" s="413">
        <f t="shared" si="7"/>
        <v>0</v>
      </c>
      <c r="V69" s="414">
        <f t="shared" si="1"/>
        <v>0</v>
      </c>
      <c r="X69" s="277"/>
      <c r="AE69" s="109"/>
      <c r="AF69" s="109"/>
    </row>
    <row r="70" spans="2:32" ht="13.5" thickBot="1">
      <c r="B70" s="3"/>
      <c r="C70" s="3"/>
      <c r="D70" s="3"/>
      <c r="E70" s="3"/>
      <c r="F70" s="3"/>
      <c r="G70" s="3"/>
      <c r="H70" s="3"/>
      <c r="I70" s="214"/>
      <c r="J70" s="215"/>
      <c r="K70" s="215"/>
      <c r="L70" s="215"/>
      <c r="M70" s="220"/>
      <c r="N70" s="220"/>
      <c r="P70" s="403"/>
      <c r="Q70" s="403"/>
      <c r="X70" s="110"/>
      <c r="Y70" s="110"/>
      <c r="AE70" s="109"/>
      <c r="AF70" s="109"/>
    </row>
    <row r="71" spans="2:32" ht="18.75" thickBot="1">
      <c r="B71" s="9" t="s">
        <v>9</v>
      </c>
      <c r="C71" s="196"/>
      <c r="D71" s="10"/>
      <c r="E71" s="10"/>
      <c r="F71" s="10"/>
      <c r="G71" s="11"/>
      <c r="H71" s="459" t="s">
        <v>91</v>
      </c>
      <c r="I71" s="460"/>
      <c r="J71" s="460"/>
      <c r="K71" s="460"/>
      <c r="L71" s="460"/>
      <c r="M71" s="220"/>
      <c r="N71" s="220"/>
      <c r="X71" s="110"/>
      <c r="Y71" s="110"/>
      <c r="AE71" s="109"/>
      <c r="AF71" s="109"/>
    </row>
    <row r="72" spans="2:32" ht="43.5" customHeight="1" thickBot="1">
      <c r="B72" s="205" t="s">
        <v>79</v>
      </c>
      <c r="C72" s="195"/>
      <c r="D72" s="7" t="s">
        <v>74</v>
      </c>
      <c r="E72" s="7" t="s">
        <v>75</v>
      </c>
      <c r="F72" s="7" t="s">
        <v>92</v>
      </c>
      <c r="G72" s="12" t="s">
        <v>10</v>
      </c>
      <c r="H72" s="265" t="s">
        <v>111</v>
      </c>
      <c r="I72" s="265" t="s">
        <v>112</v>
      </c>
      <c r="J72" s="265" t="s">
        <v>113</v>
      </c>
      <c r="K72" s="265" t="s">
        <v>114</v>
      </c>
      <c r="L72" s="266" t="s">
        <v>20</v>
      </c>
      <c r="M72" s="220"/>
      <c r="N72" s="220"/>
      <c r="Q72" s="407" t="s">
        <v>96</v>
      </c>
      <c r="R72" s="407" t="s">
        <v>97</v>
      </c>
      <c r="S72" s="407" t="s">
        <v>98</v>
      </c>
      <c r="T72" s="407" t="s">
        <v>107</v>
      </c>
      <c r="U72" s="399" t="s">
        <v>20</v>
      </c>
      <c r="V72" s="412" t="s">
        <v>24</v>
      </c>
      <c r="X72" s="110"/>
      <c r="Y72" s="110"/>
      <c r="AE72" s="109"/>
      <c r="AF72" s="109"/>
    </row>
    <row r="73" spans="2:32" ht="13.5" thickTop="1">
      <c r="B73" s="447"/>
      <c r="C73" s="448"/>
      <c r="D73" s="427"/>
      <c r="E73" s="428"/>
      <c r="F73" s="429"/>
      <c r="G73" s="430"/>
      <c r="H73" s="210"/>
      <c r="I73" s="210"/>
      <c r="J73" s="210"/>
      <c r="K73" s="210"/>
      <c r="L73" s="281"/>
      <c r="M73" s="231" t="str">
        <f>IF(SUM(H73:L73)&gt;1,"Totals over 100%",IF(COUNTBLANK(H73:L73)=0,IF(SUM(H73:L73)&lt;1,"Totals less than 100%",""),""))</f>
        <v/>
      </c>
      <c r="N73" s="231"/>
      <c r="P73" s="413">
        <f>SUM(H73:L73)</f>
        <v>0</v>
      </c>
      <c r="Q73" s="413">
        <f>IF($D73=0,0,IF(H73=0,R$55/(IF($H73="",$R$55,0)+IF($I73="",$S$55,0)+IF($J73="",$T$55,0)+IF($K73="",$U$55,0))*(1-$P73),H73))</f>
        <v>0</v>
      </c>
      <c r="R73" s="413">
        <f>IF($D73=0,0,IF(I73=0,S$55/(IF($H73="",$R$55,0)+IF($I73="",$S$55,0)+IF($J73="",$T$55,0)+IF($K73="",$U$55,0))*(1-$P73),I73))</f>
        <v>0</v>
      </c>
      <c r="S73" s="413">
        <f>IF($D73=0,0,IF(J73=0,T$55/(IF($H73="",$R$55,0)+IF($I73="",$S$55,0)+IF($J73="",$T$55,0)+IF($K73="",$U$55,0))*(1-$P73),J73))</f>
        <v>0</v>
      </c>
      <c r="T73" s="413">
        <f>IF($D73=0,0,IF(K73=0,U$55/(IF($H73="",$R$55,0)+IF($I73="",$S$55,0)+IF($J73="",$T$55,0)+IF($K73="",$U$55,0))*(1-$P73),K73))</f>
        <v>0</v>
      </c>
      <c r="V73" s="414">
        <f t="shared" ref="V73:V81" si="8">SUM(Q73:T73)</f>
        <v>0</v>
      </c>
      <c r="X73" s="110"/>
      <c r="Y73" s="110"/>
      <c r="AE73" s="109"/>
      <c r="AF73" s="109"/>
    </row>
    <row r="74" spans="2:32">
      <c r="B74" s="447"/>
      <c r="C74" s="448"/>
      <c r="D74" s="431"/>
      <c r="E74" s="432"/>
      <c r="F74" s="433"/>
      <c r="G74" s="432"/>
      <c r="H74" s="210"/>
      <c r="I74" s="210"/>
      <c r="J74" s="210"/>
      <c r="K74" s="210"/>
      <c r="L74" s="281"/>
      <c r="M74" s="231" t="str">
        <f t="shared" ref="M74:M81" si="9">IF(SUM(H74:L74)&gt;1,"Totals over 100%",IF(COUNTBLANK(H74:L74)=0,IF(SUM(H74:L74)&lt;1,"Totals less than 100%",""),""))</f>
        <v/>
      </c>
      <c r="N74" s="231"/>
      <c r="P74" s="413">
        <f t="shared" ref="P74:P81" si="10">SUM(H74:L74)</f>
        <v>0</v>
      </c>
      <c r="Q74" s="413">
        <f t="shared" ref="Q74:Q81" si="11">IF($D74=0,0,IF(H74=0,R$55/(IF($H74="",$R$55,0)+IF($I74="",$S$55,0)+IF($J74="",$T$55,0)+IF($K74="",$U$55,0))*(1-$P74),H74))</f>
        <v>0</v>
      </c>
      <c r="R74" s="413">
        <f t="shared" ref="R74:T81" si="12">IF($D74=0,0,IF(I74=0,S$55/(IF($H74="",$R$55,0)+IF($I74="",$S$55,0)+IF($J74="",$T$55,0)+IF($K74="",$U$55,0))*(1-$P74),I74))</f>
        <v>0</v>
      </c>
      <c r="S74" s="413">
        <f t="shared" si="12"/>
        <v>0</v>
      </c>
      <c r="T74" s="413">
        <f t="shared" si="12"/>
        <v>0</v>
      </c>
      <c r="V74" s="414">
        <f t="shared" si="8"/>
        <v>0</v>
      </c>
      <c r="X74" s="110"/>
      <c r="Y74" s="110"/>
      <c r="AE74" s="109"/>
      <c r="AF74" s="109"/>
    </row>
    <row r="75" spans="2:32">
      <c r="B75" s="447"/>
      <c r="C75" s="448"/>
      <c r="D75" s="431"/>
      <c r="E75" s="432"/>
      <c r="F75" s="433"/>
      <c r="G75" s="432"/>
      <c r="H75" s="210"/>
      <c r="I75" s="210"/>
      <c r="J75" s="210"/>
      <c r="K75" s="210"/>
      <c r="L75" s="281"/>
      <c r="M75" s="231" t="str">
        <f t="shared" si="9"/>
        <v/>
      </c>
      <c r="N75" s="231"/>
      <c r="P75" s="413">
        <f t="shared" si="10"/>
        <v>0</v>
      </c>
      <c r="Q75" s="413">
        <f t="shared" si="11"/>
        <v>0</v>
      </c>
      <c r="R75" s="413">
        <f t="shared" si="12"/>
        <v>0</v>
      </c>
      <c r="S75" s="413">
        <f t="shared" si="12"/>
        <v>0</v>
      </c>
      <c r="T75" s="413">
        <f t="shared" si="12"/>
        <v>0</v>
      </c>
      <c r="V75" s="414">
        <f t="shared" si="8"/>
        <v>0</v>
      </c>
      <c r="X75" s="110"/>
      <c r="Y75" s="110"/>
      <c r="AE75" s="109"/>
      <c r="AF75" s="109"/>
    </row>
    <row r="76" spans="2:32">
      <c r="B76" s="447"/>
      <c r="C76" s="448"/>
      <c r="D76" s="431"/>
      <c r="E76" s="432"/>
      <c r="F76" s="433"/>
      <c r="G76" s="432"/>
      <c r="H76" s="210"/>
      <c r="I76" s="210"/>
      <c r="J76" s="210"/>
      <c r="K76" s="210"/>
      <c r="L76" s="281"/>
      <c r="M76" s="231" t="str">
        <f t="shared" si="9"/>
        <v/>
      </c>
      <c r="N76" s="231"/>
      <c r="P76" s="413">
        <f t="shared" si="10"/>
        <v>0</v>
      </c>
      <c r="Q76" s="413">
        <f t="shared" si="11"/>
        <v>0</v>
      </c>
      <c r="R76" s="413">
        <f t="shared" si="12"/>
        <v>0</v>
      </c>
      <c r="S76" s="413">
        <f t="shared" si="12"/>
        <v>0</v>
      </c>
      <c r="T76" s="413">
        <f t="shared" si="12"/>
        <v>0</v>
      </c>
      <c r="V76" s="414">
        <f t="shared" si="8"/>
        <v>0</v>
      </c>
      <c r="X76" s="110"/>
      <c r="Y76" s="110"/>
      <c r="AE76" s="109"/>
      <c r="AF76" s="109"/>
    </row>
    <row r="77" spans="2:32">
      <c r="B77" s="447"/>
      <c r="C77" s="448"/>
      <c r="D77" s="431"/>
      <c r="E77" s="432"/>
      <c r="F77" s="433"/>
      <c r="G77" s="432"/>
      <c r="H77" s="210"/>
      <c r="I77" s="210"/>
      <c r="J77" s="210"/>
      <c r="K77" s="210"/>
      <c r="L77" s="281"/>
      <c r="M77" s="231" t="str">
        <f t="shared" si="9"/>
        <v/>
      </c>
      <c r="N77" s="231"/>
      <c r="P77" s="413">
        <f t="shared" si="10"/>
        <v>0</v>
      </c>
      <c r="Q77" s="413">
        <f t="shared" si="11"/>
        <v>0</v>
      </c>
      <c r="R77" s="413">
        <f t="shared" si="12"/>
        <v>0</v>
      </c>
      <c r="S77" s="413">
        <f t="shared" si="12"/>
        <v>0</v>
      </c>
      <c r="T77" s="413">
        <f t="shared" si="12"/>
        <v>0</v>
      </c>
      <c r="V77" s="414">
        <f t="shared" si="8"/>
        <v>0</v>
      </c>
      <c r="X77" s="110"/>
      <c r="Y77" s="110"/>
      <c r="AE77" s="109"/>
      <c r="AF77" s="109"/>
    </row>
    <row r="78" spans="2:32">
      <c r="B78" s="447"/>
      <c r="C78" s="448"/>
      <c r="D78" s="432"/>
      <c r="E78" s="432"/>
      <c r="F78" s="433"/>
      <c r="G78" s="432"/>
      <c r="H78" s="210"/>
      <c r="I78" s="210"/>
      <c r="J78" s="210"/>
      <c r="K78" s="210"/>
      <c r="L78" s="281"/>
      <c r="M78" s="231" t="str">
        <f t="shared" si="9"/>
        <v/>
      </c>
      <c r="N78" s="231"/>
      <c r="P78" s="413">
        <f t="shared" si="10"/>
        <v>0</v>
      </c>
      <c r="Q78" s="413">
        <f t="shared" si="11"/>
        <v>0</v>
      </c>
      <c r="R78" s="413">
        <f t="shared" si="12"/>
        <v>0</v>
      </c>
      <c r="S78" s="413">
        <f t="shared" si="12"/>
        <v>0</v>
      </c>
      <c r="T78" s="413">
        <f t="shared" si="12"/>
        <v>0</v>
      </c>
      <c r="V78" s="414">
        <f t="shared" si="8"/>
        <v>0</v>
      </c>
      <c r="X78" s="110"/>
      <c r="Y78" s="110"/>
      <c r="AE78" s="109"/>
      <c r="AF78" s="109"/>
    </row>
    <row r="79" spans="2:32">
      <c r="B79" s="447"/>
      <c r="C79" s="448"/>
      <c r="D79" s="432"/>
      <c r="E79" s="432"/>
      <c r="F79" s="433"/>
      <c r="G79" s="434"/>
      <c r="H79" s="210"/>
      <c r="I79" s="210"/>
      <c r="J79" s="210"/>
      <c r="K79" s="210"/>
      <c r="L79" s="281"/>
      <c r="M79" s="231" t="str">
        <f t="shared" si="9"/>
        <v/>
      </c>
      <c r="N79" s="231"/>
      <c r="P79" s="413">
        <f t="shared" si="10"/>
        <v>0</v>
      </c>
      <c r="Q79" s="413">
        <f t="shared" si="11"/>
        <v>0</v>
      </c>
      <c r="R79" s="413">
        <f t="shared" si="12"/>
        <v>0</v>
      </c>
      <c r="S79" s="413">
        <f t="shared" si="12"/>
        <v>0</v>
      </c>
      <c r="T79" s="413">
        <f t="shared" si="12"/>
        <v>0</v>
      </c>
      <c r="V79" s="414">
        <f t="shared" si="8"/>
        <v>0</v>
      </c>
      <c r="X79" s="110"/>
      <c r="Y79" s="110"/>
      <c r="AE79" s="109"/>
      <c r="AF79" s="109"/>
    </row>
    <row r="80" spans="2:32">
      <c r="B80" s="447"/>
      <c r="C80" s="448"/>
      <c r="D80" s="432"/>
      <c r="E80" s="432"/>
      <c r="F80" s="433"/>
      <c r="G80" s="434"/>
      <c r="H80" s="210"/>
      <c r="I80" s="210"/>
      <c r="J80" s="210"/>
      <c r="K80" s="210"/>
      <c r="L80" s="281"/>
      <c r="M80" s="231" t="str">
        <f t="shared" si="9"/>
        <v/>
      </c>
      <c r="N80" s="231"/>
      <c r="P80" s="413">
        <f t="shared" si="10"/>
        <v>0</v>
      </c>
      <c r="Q80" s="413">
        <f t="shared" si="11"/>
        <v>0</v>
      </c>
      <c r="R80" s="413">
        <f t="shared" si="12"/>
        <v>0</v>
      </c>
      <c r="S80" s="413">
        <f t="shared" si="12"/>
        <v>0</v>
      </c>
      <c r="T80" s="413">
        <f t="shared" si="12"/>
        <v>0</v>
      </c>
      <c r="V80" s="414">
        <f t="shared" si="8"/>
        <v>0</v>
      </c>
      <c r="X80" s="110"/>
      <c r="Y80" s="110"/>
      <c r="AE80" s="109"/>
      <c r="AF80" s="109"/>
    </row>
    <row r="81" spans="2:32" ht="13.5" thickBot="1">
      <c r="B81" s="445"/>
      <c r="C81" s="446"/>
      <c r="D81" s="435"/>
      <c r="E81" s="435"/>
      <c r="F81" s="436"/>
      <c r="G81" s="437"/>
      <c r="H81" s="211"/>
      <c r="I81" s="211"/>
      <c r="J81" s="211"/>
      <c r="K81" s="211"/>
      <c r="L81" s="282"/>
      <c r="M81" s="231" t="str">
        <f t="shared" si="9"/>
        <v/>
      </c>
      <c r="N81" s="231"/>
      <c r="P81" s="413">
        <f t="shared" si="10"/>
        <v>0</v>
      </c>
      <c r="Q81" s="413">
        <f t="shared" si="11"/>
        <v>0</v>
      </c>
      <c r="R81" s="413">
        <f t="shared" si="12"/>
        <v>0</v>
      </c>
      <c r="S81" s="413">
        <f t="shared" si="12"/>
        <v>0</v>
      </c>
      <c r="T81" s="413">
        <f t="shared" si="12"/>
        <v>0</v>
      </c>
      <c r="V81" s="414">
        <f t="shared" si="8"/>
        <v>0</v>
      </c>
      <c r="X81" s="110"/>
      <c r="Y81" s="110"/>
      <c r="AE81" s="109"/>
      <c r="AF81" s="109"/>
    </row>
    <row r="82" spans="2:32" ht="13.5" thickBot="1">
      <c r="B82" s="3"/>
      <c r="C82" s="3"/>
      <c r="D82" s="3"/>
      <c r="E82" s="3"/>
      <c r="F82" s="3"/>
      <c r="G82" s="3"/>
      <c r="H82" s="134"/>
      <c r="I82" s="214"/>
      <c r="J82" s="215"/>
      <c r="K82" s="215"/>
      <c r="L82" s="215"/>
      <c r="M82" s="220"/>
      <c r="N82" s="220"/>
      <c r="X82" s="110"/>
      <c r="Y82" s="110"/>
      <c r="AE82" s="109"/>
      <c r="AF82" s="109"/>
    </row>
    <row r="83" spans="2:32" ht="18.75" customHeight="1" thickBot="1">
      <c r="B83" s="13" t="s">
        <v>12</v>
      </c>
      <c r="C83" s="194"/>
      <c r="D83" s="14"/>
      <c r="E83" s="15"/>
      <c r="F83" s="236"/>
      <c r="G83" s="237"/>
      <c r="H83" s="237"/>
      <c r="I83" s="237"/>
      <c r="J83" s="237"/>
      <c r="K83" s="237"/>
      <c r="L83" s="215"/>
      <c r="M83" s="220"/>
      <c r="N83" s="220"/>
      <c r="X83" s="110"/>
      <c r="Y83" s="110"/>
      <c r="AE83" s="109"/>
      <c r="AF83" s="109"/>
    </row>
    <row r="84" spans="2:32" ht="17.25" customHeight="1">
      <c r="B84" s="232" t="s">
        <v>13</v>
      </c>
      <c r="C84" s="233"/>
      <c r="D84" s="233"/>
      <c r="E84" s="212"/>
      <c r="F84" s="236"/>
      <c r="G84" s="237"/>
      <c r="H84" s="237"/>
      <c r="I84" s="237"/>
      <c r="J84" s="237"/>
      <c r="K84" s="237"/>
      <c r="L84" s="215"/>
      <c r="M84" s="220"/>
      <c r="N84" s="220"/>
      <c r="X84" s="110"/>
      <c r="Y84" s="110"/>
      <c r="AE84" s="109"/>
      <c r="AF84" s="109"/>
    </row>
    <row r="85" spans="2:32" ht="13.5" thickBot="1">
      <c r="B85" s="234" t="s">
        <v>14</v>
      </c>
      <c r="C85" s="235"/>
      <c r="D85" s="235"/>
      <c r="E85" s="213"/>
      <c r="F85" s="236"/>
      <c r="G85" s="237"/>
      <c r="H85" s="237"/>
      <c r="I85" s="237"/>
      <c r="J85" s="237"/>
      <c r="K85" s="237"/>
      <c r="L85" s="215"/>
      <c r="M85" s="220"/>
      <c r="N85" s="220"/>
      <c r="X85" s="110"/>
      <c r="Y85" s="110"/>
      <c r="AE85" s="109"/>
      <c r="AF85" s="109"/>
    </row>
    <row r="86" spans="2:32" ht="13.5" thickBot="1">
      <c r="B86" s="3"/>
      <c r="C86" s="3"/>
      <c r="D86" s="3"/>
      <c r="E86" s="3"/>
      <c r="F86" s="3"/>
      <c r="G86" s="3"/>
      <c r="H86" s="3"/>
      <c r="I86" s="214"/>
      <c r="J86" s="215"/>
      <c r="K86" s="215"/>
      <c r="L86" s="215"/>
      <c r="M86" s="220"/>
      <c r="N86" s="220"/>
      <c r="X86" s="110"/>
      <c r="Y86" s="110"/>
      <c r="AE86" s="109"/>
      <c r="AF86" s="109"/>
    </row>
    <row r="87" spans="2:32" ht="18.75" thickBot="1">
      <c r="B87" s="2" t="s">
        <v>43</v>
      </c>
      <c r="C87" s="193"/>
      <c r="D87" s="5"/>
      <c r="E87" s="5"/>
      <c r="F87" s="6"/>
      <c r="G87" s="461" t="s">
        <v>91</v>
      </c>
      <c r="H87" s="462"/>
      <c r="I87" s="462"/>
      <c r="J87" s="462"/>
      <c r="K87" s="463"/>
      <c r="L87" s="215"/>
      <c r="M87" s="220"/>
      <c r="N87" s="220"/>
      <c r="X87" s="110"/>
      <c r="Y87" s="110"/>
      <c r="AE87" s="109"/>
      <c r="AF87" s="109"/>
    </row>
    <row r="88" spans="2:32" ht="46.5" customHeight="1" thickBot="1">
      <c r="B88" s="223" t="s">
        <v>43</v>
      </c>
      <c r="C88" s="224"/>
      <c r="D88" s="225"/>
      <c r="E88" s="228" t="s">
        <v>46</v>
      </c>
      <c r="F88" s="226"/>
      <c r="G88" s="265" t="s">
        <v>111</v>
      </c>
      <c r="H88" s="265" t="s">
        <v>112</v>
      </c>
      <c r="I88" s="265" t="s">
        <v>113</v>
      </c>
      <c r="J88" s="265" t="s">
        <v>114</v>
      </c>
      <c r="K88" s="266" t="s">
        <v>20</v>
      </c>
      <c r="L88" s="215"/>
      <c r="M88" s="220"/>
      <c r="N88" s="220"/>
      <c r="Q88" s="407" t="s">
        <v>96</v>
      </c>
      <c r="R88" s="407" t="s">
        <v>97</v>
      </c>
      <c r="S88" s="407" t="s">
        <v>98</v>
      </c>
      <c r="T88" s="407" t="s">
        <v>107</v>
      </c>
      <c r="V88" s="412" t="s">
        <v>24</v>
      </c>
      <c r="X88" s="110"/>
      <c r="Y88" s="110"/>
      <c r="AE88" s="109"/>
      <c r="AF88" s="109"/>
    </row>
    <row r="89" spans="2:32" ht="17.25" customHeight="1" thickTop="1">
      <c r="B89" s="232" t="s">
        <v>70</v>
      </c>
      <c r="C89" s="233"/>
      <c r="D89" s="233"/>
      <c r="E89" s="130"/>
      <c r="F89" s="222"/>
      <c r="G89" s="210"/>
      <c r="H89" s="210"/>
      <c r="I89" s="210"/>
      <c r="J89" s="210"/>
      <c r="K89" s="281"/>
      <c r="L89" s="231" t="str">
        <f t="shared" ref="L89:L94" si="13">IF(SUM(G89:K89)&gt;1,"Totals over 100%",IF(COUNTBLANK(G89:K89)=0,IF(SUM(G89:K89)&lt;1,"Totals less than 100%",""),""))</f>
        <v/>
      </c>
      <c r="M89" s="220"/>
      <c r="N89" s="220"/>
      <c r="P89" s="413">
        <f t="shared" ref="P89:P94" si="14">SUM(G89:K89)</f>
        <v>0</v>
      </c>
      <c r="Q89" s="413">
        <f t="shared" ref="Q89:T94" si="15">IF($E89=0,0,IF(G89=0,R$55/(IF($G89="",$R$55,0)+IF($H89="",$S$55,0)+IF($I89="",$T$55,0)+IF($J89="",$U$55,0))*(1-$P89),G89))</f>
        <v>0</v>
      </c>
      <c r="R89" s="413">
        <f t="shared" si="15"/>
        <v>0</v>
      </c>
      <c r="S89" s="413">
        <f t="shared" si="15"/>
        <v>0</v>
      </c>
      <c r="T89" s="413">
        <f t="shared" si="15"/>
        <v>0</v>
      </c>
      <c r="V89" s="414">
        <f t="shared" ref="V89:V94" si="16">SUM(Q89:T89)</f>
        <v>0</v>
      </c>
      <c r="X89" s="110"/>
      <c r="Y89" s="110"/>
      <c r="AE89" s="109"/>
      <c r="AF89" s="109"/>
    </row>
    <row r="90" spans="2:32">
      <c r="B90" s="232" t="s">
        <v>15</v>
      </c>
      <c r="C90" s="233"/>
      <c r="D90" s="233"/>
      <c r="E90" s="132"/>
      <c r="F90" s="197" t="s">
        <v>16</v>
      </c>
      <c r="G90" s="210"/>
      <c r="H90" s="210"/>
      <c r="I90" s="210"/>
      <c r="J90" s="210"/>
      <c r="K90" s="281"/>
      <c r="L90" s="231" t="str">
        <f t="shared" si="13"/>
        <v/>
      </c>
      <c r="M90" s="220"/>
      <c r="N90" s="220"/>
      <c r="P90" s="413">
        <f t="shared" si="14"/>
        <v>0</v>
      </c>
      <c r="Q90" s="413">
        <f t="shared" si="15"/>
        <v>0</v>
      </c>
      <c r="R90" s="413">
        <f t="shared" si="15"/>
        <v>0</v>
      </c>
      <c r="S90" s="413">
        <f t="shared" si="15"/>
        <v>0</v>
      </c>
      <c r="T90" s="413">
        <f t="shared" si="15"/>
        <v>0</v>
      </c>
      <c r="V90" s="414">
        <f t="shared" si="16"/>
        <v>0</v>
      </c>
      <c r="X90" s="110"/>
      <c r="Y90" s="110"/>
      <c r="AE90" s="109"/>
      <c r="AF90" s="109"/>
    </row>
    <row r="91" spans="2:32">
      <c r="B91" s="232" t="s">
        <v>17</v>
      </c>
      <c r="C91" s="233"/>
      <c r="D91" s="233"/>
      <c r="E91" s="132"/>
      <c r="F91" s="197" t="s">
        <v>16</v>
      </c>
      <c r="G91" s="210"/>
      <c r="H91" s="210"/>
      <c r="I91" s="210"/>
      <c r="J91" s="210"/>
      <c r="K91" s="281"/>
      <c r="L91" s="231" t="str">
        <f t="shared" si="13"/>
        <v/>
      </c>
      <c r="M91" s="220"/>
      <c r="N91" s="220"/>
      <c r="P91" s="413">
        <f t="shared" si="14"/>
        <v>0</v>
      </c>
      <c r="Q91" s="413">
        <f t="shared" si="15"/>
        <v>0</v>
      </c>
      <c r="R91" s="413">
        <f t="shared" si="15"/>
        <v>0</v>
      </c>
      <c r="S91" s="413">
        <f t="shared" si="15"/>
        <v>0</v>
      </c>
      <c r="T91" s="413">
        <f t="shared" si="15"/>
        <v>0</v>
      </c>
      <c r="V91" s="414">
        <f t="shared" si="16"/>
        <v>0</v>
      </c>
      <c r="X91" s="110"/>
      <c r="Y91" s="110"/>
      <c r="AE91" s="109"/>
      <c r="AF91" s="109"/>
    </row>
    <row r="92" spans="2:32">
      <c r="B92" s="232" t="s">
        <v>18</v>
      </c>
      <c r="C92" s="233"/>
      <c r="D92" s="233"/>
      <c r="E92" s="132"/>
      <c r="F92" s="197" t="s">
        <v>16</v>
      </c>
      <c r="G92" s="210"/>
      <c r="H92" s="210"/>
      <c r="I92" s="210"/>
      <c r="J92" s="210"/>
      <c r="K92" s="281"/>
      <c r="L92" s="231" t="str">
        <f t="shared" si="13"/>
        <v/>
      </c>
      <c r="M92" s="220"/>
      <c r="N92" s="220"/>
      <c r="P92" s="413">
        <f t="shared" si="14"/>
        <v>0</v>
      </c>
      <c r="Q92" s="413">
        <f t="shared" si="15"/>
        <v>0</v>
      </c>
      <c r="R92" s="413">
        <f t="shared" si="15"/>
        <v>0</v>
      </c>
      <c r="S92" s="413">
        <f t="shared" si="15"/>
        <v>0</v>
      </c>
      <c r="T92" s="413">
        <f t="shared" si="15"/>
        <v>0</v>
      </c>
      <c r="V92" s="414">
        <f t="shared" si="16"/>
        <v>0</v>
      </c>
      <c r="X92" s="110"/>
      <c r="Y92" s="110"/>
      <c r="AE92" s="109"/>
      <c r="AF92" s="109"/>
    </row>
    <row r="93" spans="2:32">
      <c r="B93" s="232" t="s">
        <v>19</v>
      </c>
      <c r="C93" s="233"/>
      <c r="D93" s="233"/>
      <c r="E93" s="132"/>
      <c r="F93" s="197" t="s">
        <v>16</v>
      </c>
      <c r="G93" s="210"/>
      <c r="H93" s="210"/>
      <c r="I93" s="210"/>
      <c r="J93" s="210"/>
      <c r="K93" s="281"/>
      <c r="L93" s="231" t="str">
        <f t="shared" si="13"/>
        <v/>
      </c>
      <c r="M93" s="220"/>
      <c r="N93" s="220"/>
      <c r="P93" s="413">
        <f t="shared" si="14"/>
        <v>0</v>
      </c>
      <c r="Q93" s="413">
        <f t="shared" si="15"/>
        <v>0</v>
      </c>
      <c r="R93" s="413">
        <f t="shared" si="15"/>
        <v>0</v>
      </c>
      <c r="S93" s="413">
        <f t="shared" si="15"/>
        <v>0</v>
      </c>
      <c r="T93" s="413">
        <f t="shared" si="15"/>
        <v>0</v>
      </c>
      <c r="V93" s="414">
        <f t="shared" si="16"/>
        <v>0</v>
      </c>
      <c r="X93" s="110"/>
      <c r="Y93" s="110"/>
      <c r="AE93" s="109"/>
      <c r="AF93" s="109"/>
    </row>
    <row r="94" spans="2:32" ht="13.5" thickBot="1">
      <c r="B94" s="455" t="s">
        <v>20</v>
      </c>
      <c r="C94" s="456"/>
      <c r="D94" s="456"/>
      <c r="E94" s="133"/>
      <c r="F94" s="227" t="s">
        <v>16</v>
      </c>
      <c r="G94" s="211"/>
      <c r="H94" s="211"/>
      <c r="I94" s="211"/>
      <c r="J94" s="211"/>
      <c r="K94" s="282"/>
      <c r="L94" s="231" t="str">
        <f t="shared" si="13"/>
        <v/>
      </c>
      <c r="M94" s="220"/>
      <c r="N94" s="220"/>
      <c r="P94" s="413">
        <f t="shared" si="14"/>
        <v>0</v>
      </c>
      <c r="Q94" s="413">
        <f t="shared" si="15"/>
        <v>0</v>
      </c>
      <c r="R94" s="413">
        <f t="shared" si="15"/>
        <v>0</v>
      </c>
      <c r="S94" s="413">
        <f t="shared" si="15"/>
        <v>0</v>
      </c>
      <c r="T94" s="413">
        <f t="shared" si="15"/>
        <v>0</v>
      </c>
      <c r="V94" s="414">
        <f t="shared" si="16"/>
        <v>0</v>
      </c>
      <c r="W94" s="414">
        <f>SUM(Q94:V94)</f>
        <v>0</v>
      </c>
      <c r="Y94" s="110"/>
      <c r="AE94" s="109"/>
      <c r="AF94" s="109"/>
    </row>
    <row r="95" spans="2:32" ht="42.75" customHeight="1">
      <c r="B95" s="457" t="s">
        <v>128</v>
      </c>
      <c r="C95" s="457"/>
      <c r="D95" s="457"/>
      <c r="E95" s="457"/>
      <c r="F95" s="457"/>
      <c r="G95" s="457"/>
      <c r="H95" s="457"/>
      <c r="I95" s="457"/>
      <c r="J95" s="457"/>
      <c r="K95" s="457"/>
      <c r="L95" s="457"/>
      <c r="M95" s="457"/>
      <c r="N95" s="457"/>
      <c r="Y95" s="110"/>
      <c r="AF95" s="109"/>
    </row>
    <row r="96" spans="2:32" ht="11.25" customHeight="1">
      <c r="B96" s="278"/>
      <c r="C96" s="278"/>
      <c r="D96" s="278"/>
      <c r="E96" s="278"/>
      <c r="F96" s="278"/>
      <c r="G96" s="278"/>
      <c r="H96" s="278"/>
      <c r="I96" s="278"/>
      <c r="O96" s="273"/>
      <c r="Y96" s="110"/>
      <c r="AF96" s="109"/>
    </row>
    <row r="97" spans="2:32" ht="12.75" customHeight="1">
      <c r="B97" s="278"/>
      <c r="C97" s="278"/>
      <c r="D97" s="278"/>
      <c r="E97" s="278"/>
      <c r="F97" s="278"/>
      <c r="G97" s="278"/>
      <c r="H97" s="278"/>
      <c r="I97" s="278"/>
      <c r="Y97" s="110"/>
      <c r="AF97" s="109"/>
    </row>
    <row r="98" spans="2:32" ht="12.75" customHeight="1">
      <c r="B98" s="278"/>
      <c r="C98" s="278"/>
      <c r="D98" s="278"/>
      <c r="E98" s="278"/>
      <c r="F98" s="278"/>
      <c r="G98" s="278"/>
      <c r="H98" s="278"/>
      <c r="I98" s="278"/>
      <c r="Y98" s="110"/>
      <c r="AF98" s="109"/>
    </row>
    <row r="99" spans="2:32">
      <c r="B99" s="278"/>
      <c r="C99" s="278"/>
      <c r="D99" s="278"/>
      <c r="E99" s="278"/>
      <c r="F99" s="278"/>
      <c r="G99" s="278"/>
      <c r="H99" s="278"/>
      <c r="I99" s="278"/>
      <c r="AF99" s="109"/>
    </row>
  </sheetData>
  <sheetProtection sheet="1" objects="1" scenarios="1"/>
  <mergeCells count="31">
    <mergeCell ref="B94:D94"/>
    <mergeCell ref="B95:N95"/>
    <mergeCell ref="X62:X63"/>
    <mergeCell ref="Y62:Y63"/>
    <mergeCell ref="F59:J59"/>
    <mergeCell ref="H71:L71"/>
    <mergeCell ref="G87:K87"/>
    <mergeCell ref="B81:C81"/>
    <mergeCell ref="B76:C76"/>
    <mergeCell ref="B77:C77"/>
    <mergeCell ref="B78:C78"/>
    <mergeCell ref="B79:C79"/>
    <mergeCell ref="B80:C80"/>
    <mergeCell ref="B75:C75"/>
    <mergeCell ref="B69:C69"/>
    <mergeCell ref="B66:C66"/>
    <mergeCell ref="B67:C67"/>
    <mergeCell ref="B68:C68"/>
    <mergeCell ref="B73:C73"/>
    <mergeCell ref="B74:C74"/>
    <mergeCell ref="B61:C61"/>
    <mergeCell ref="B62:C62"/>
    <mergeCell ref="B63:C63"/>
    <mergeCell ref="B64:C64"/>
    <mergeCell ref="B65:C65"/>
    <mergeCell ref="B57:C57"/>
    <mergeCell ref="B52:C52"/>
    <mergeCell ref="B48:C48"/>
    <mergeCell ref="B49:C49"/>
    <mergeCell ref="B50:C50"/>
    <mergeCell ref="B51:C51"/>
  </mergeCells>
  <dataValidations count="11">
    <dataValidation type="whole" operator="greaterThanOrEqual" allowBlank="1" showInputMessage="1" showErrorMessage="1" sqref="E89:E94 D73:G81 G8 G11 G21 G28 G31 G38 G41">
      <formula1>0</formula1>
    </dataValidation>
    <dataValidation type="decimal" operator="greaterThanOrEqual" allowBlank="1" showInputMessage="1" showErrorMessage="1" sqref="D48:D57 G48:G57 D61:D69 G9 G19 G29 G33 G39 G43">
      <formula1>0</formula1>
    </dataValidation>
    <dataValidation type="decimal" allowBlank="1" showInputMessage="1" showErrorMessage="1" sqref="E84:E85 F61:I69 H74:K81 G89:I94 J90:J94">
      <formula1>0</formula1>
      <formula2>1</formula2>
    </dataValidation>
    <dataValidation type="list" allowBlank="1" showInputMessage="1" showErrorMessage="1" sqref="H4 H34 H44 H30 H24 H20 H10 H14 H40">
      <formula1>$P$3:$P$4</formula1>
    </dataValidation>
    <dataValidation type="list" allowBlank="1" showInputMessage="1" showErrorMessage="1" sqref="H5 H43 H23 H33 H13">
      <formula1>$Q$3:$Q$5</formula1>
    </dataValidation>
    <dataValidation type="list" allowBlank="1" showInputMessage="1" showErrorMessage="1" sqref="H9 H39 H19 H29">
      <formula1>$R$3:$R$5</formula1>
    </dataValidation>
    <dataValidation type="list" allowBlank="1" showInputMessage="1" showErrorMessage="1" sqref="H31 H41 H11 H21">
      <formula1>$S$3:$S$4</formula1>
    </dataValidation>
    <dataValidation type="list" allowBlank="1" showInputMessage="1" showErrorMessage="1" sqref="E61:E69">
      <formula1>$P$57:$P$58</formula1>
    </dataValidation>
    <dataValidation type="list" allowBlank="1" showInputMessage="1" showErrorMessage="1" sqref="D16 D36 D26">
      <formula1>$T$3:$T$4</formula1>
    </dataValidation>
    <dataValidation type="whole" operator="greaterThan" allowBlank="1" showInputMessage="1" showErrorMessage="1" sqref="G3:G4 G18">
      <formula1>0</formula1>
    </dataValidation>
    <dataValidation type="decimal" operator="greaterThan" allowBlank="1" showInputMessage="1" showErrorMessage="1" sqref="G5 G13 G23">
      <formula1>0</formula1>
    </dataValidation>
  </dataValidations>
  <printOptions horizontalCentered="1"/>
  <pageMargins left="0.25" right="0.25" top="0.75" bottom="0.75" header="0.3" footer="0.3"/>
  <pageSetup scale="99" fitToHeight="2" orientation="portrait" r:id="rId1"/>
  <rowBreaks count="1" manualBreakCount="1">
    <brk id="58"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AX95"/>
  <sheetViews>
    <sheetView showZeros="0" workbookViewId="0"/>
  </sheetViews>
  <sheetFormatPr defaultRowHeight="12.75"/>
  <cols>
    <col min="1" max="1" width="26.28515625" style="99" customWidth="1"/>
    <col min="2" max="2" width="26.85546875" style="99" customWidth="1"/>
    <col min="3" max="3" width="11" style="99" customWidth="1"/>
    <col min="4" max="4" width="10.7109375" style="99" customWidth="1"/>
    <col min="5" max="5" width="15.140625" style="99" customWidth="1"/>
    <col min="6" max="6" width="9.42578125" style="99" customWidth="1"/>
    <col min="7" max="7" width="7.7109375" style="99" customWidth="1"/>
    <col min="8" max="8" width="10.42578125" style="99" customWidth="1"/>
    <col min="9" max="9" width="12.140625" style="99" customWidth="1"/>
    <col min="10" max="10" width="9.140625" style="105"/>
    <col min="11" max="11" width="9.7109375" style="105" customWidth="1"/>
    <col min="12" max="12" width="21.28515625" style="105" hidden="1" customWidth="1"/>
    <col min="13" max="20" width="9.140625" style="105" hidden="1" customWidth="1"/>
    <col min="21" max="21" width="9.140625" style="149" hidden="1" customWidth="1"/>
    <col min="22" max="23" width="9.140625" style="105" hidden="1" customWidth="1"/>
    <col min="24" max="50" width="9.140625" style="185"/>
  </cols>
  <sheetData>
    <row r="1" spans="1:50" ht="18.75" thickBot="1">
      <c r="B1" s="31" t="str">
        <f>Inputs!B7</f>
        <v>Phase I</v>
      </c>
      <c r="C1" s="142"/>
      <c r="D1" s="142"/>
      <c r="E1" s="119">
        <f>Inputs!G8</f>
        <v>0</v>
      </c>
      <c r="F1" s="151" t="s">
        <v>77</v>
      </c>
      <c r="G1" s="142"/>
      <c r="H1" s="142"/>
      <c r="I1" s="31"/>
      <c r="L1" s="253" t="s">
        <v>89</v>
      </c>
      <c r="M1" s="256" t="str">
        <f>IF(Inputs!$B$48=0,"",Inputs!$B$48)</f>
        <v/>
      </c>
      <c r="N1" s="253" t="str">
        <f>IF(Inputs!$B$49=0,"",Inputs!$B$49)</f>
        <v/>
      </c>
      <c r="O1" s="253" t="str">
        <f>IF(Inputs!B50=0,"",Inputs!B50)</f>
        <v/>
      </c>
      <c r="P1" s="253" t="str">
        <f>IF(Inputs!B51=0,"",Inputs!B51)</f>
        <v/>
      </c>
      <c r="Q1" s="253" t="str">
        <f>IF(Inputs!B52=0,"",Inputs!B52)</f>
        <v/>
      </c>
      <c r="R1" s="253" t="str">
        <f>IF(Inputs!B53=0,"",Inputs!B53)</f>
        <v/>
      </c>
      <c r="S1" s="253" t="str">
        <f>IF(Inputs!B54=0,"",Inputs!B54)</f>
        <v/>
      </c>
      <c r="T1" s="253" t="str">
        <f>IF(Inputs!B55=0,"",Inputs!B55)</f>
        <v/>
      </c>
      <c r="U1" s="253" t="str">
        <f>IF(Inputs!B56=0,"",Inputs!B56)</f>
        <v/>
      </c>
      <c r="V1" s="253" t="str">
        <f>IF(Inputs!B57=0,"",Inputs!B57)</f>
        <v/>
      </c>
      <c r="W1" s="254" t="s">
        <v>24</v>
      </c>
    </row>
    <row r="2" spans="1:50" ht="30" customHeight="1" thickBot="1">
      <c r="B2" s="28" t="s">
        <v>134</v>
      </c>
      <c r="C2" s="74"/>
      <c r="D2" s="75"/>
      <c r="E2" s="75"/>
      <c r="F2" s="28"/>
      <c r="G2" s="78"/>
      <c r="H2" s="77" t="s">
        <v>53</v>
      </c>
      <c r="I2" s="79" t="s">
        <v>129</v>
      </c>
      <c r="K2" s="106"/>
      <c r="L2" s="248">
        <f t="shared" ref="L2:L7" si="0">B11</f>
        <v>0</v>
      </c>
      <c r="M2" s="251">
        <f>IF(M$1=$L2,$L11,0)</f>
        <v>0</v>
      </c>
      <c r="N2" s="251">
        <f t="shared" ref="N2:V2" si="1">IF(N$1=$L2,$L11,0)</f>
        <v>0</v>
      </c>
      <c r="O2" s="251">
        <f t="shared" si="1"/>
        <v>0</v>
      </c>
      <c r="P2" s="251">
        <f t="shared" si="1"/>
        <v>0</v>
      </c>
      <c r="Q2" s="251">
        <f t="shared" si="1"/>
        <v>0</v>
      </c>
      <c r="R2" s="251">
        <f t="shared" si="1"/>
        <v>0</v>
      </c>
      <c r="S2" s="251">
        <f t="shared" si="1"/>
        <v>0</v>
      </c>
      <c r="T2" s="251">
        <f t="shared" si="1"/>
        <v>0</v>
      </c>
      <c r="U2" s="251">
        <f t="shared" si="1"/>
        <v>0</v>
      </c>
      <c r="V2" s="251">
        <f t="shared" si="1"/>
        <v>0</v>
      </c>
      <c r="W2" s="255">
        <f t="shared" ref="W2:W7" si="2">SUM(M2:V2)</f>
        <v>0</v>
      </c>
    </row>
    <row r="3" spans="1:50">
      <c r="B3" s="39"/>
      <c r="C3" s="52" t="s">
        <v>35</v>
      </c>
      <c r="D3" s="26" t="s">
        <v>23</v>
      </c>
      <c r="E3" s="165"/>
      <c r="F3" s="26" t="s">
        <v>1</v>
      </c>
      <c r="G3" s="192"/>
      <c r="H3" s="58" t="s">
        <v>24</v>
      </c>
      <c r="I3" s="61" t="s">
        <v>24</v>
      </c>
      <c r="L3" s="248">
        <f t="shared" si="0"/>
        <v>0</v>
      </c>
      <c r="M3" s="251">
        <f t="shared" ref="M3:V7" si="3">IF(M$1=$L3,$L12,0)</f>
        <v>0</v>
      </c>
      <c r="N3" s="251">
        <f t="shared" si="3"/>
        <v>0</v>
      </c>
      <c r="O3" s="251">
        <f t="shared" si="3"/>
        <v>0</v>
      </c>
      <c r="P3" s="251">
        <f t="shared" si="3"/>
        <v>0</v>
      </c>
      <c r="Q3" s="251">
        <f t="shared" si="3"/>
        <v>0</v>
      </c>
      <c r="R3" s="251">
        <f t="shared" si="3"/>
        <v>0</v>
      </c>
      <c r="S3" s="251">
        <f t="shared" si="3"/>
        <v>0</v>
      </c>
      <c r="T3" s="251">
        <f t="shared" si="3"/>
        <v>0</v>
      </c>
      <c r="U3" s="251">
        <f t="shared" si="3"/>
        <v>0</v>
      </c>
      <c r="V3" s="251">
        <f t="shared" si="3"/>
        <v>0</v>
      </c>
      <c r="W3" s="255">
        <f t="shared" si="2"/>
        <v>0</v>
      </c>
    </row>
    <row r="4" spans="1:50" s="157" customFormat="1">
      <c r="A4" s="185"/>
      <c r="B4" s="17" t="s">
        <v>119</v>
      </c>
      <c r="C4" s="118">
        <f>HerdSize</f>
        <v>0</v>
      </c>
      <c r="D4" s="244">
        <f>Inputs!G4</f>
        <v>0</v>
      </c>
      <c r="E4" s="165">
        <f>Inputs!H4</f>
        <v>0</v>
      </c>
      <c r="F4" s="244">
        <f>Inputs!G5</f>
        <v>0</v>
      </c>
      <c r="G4" s="177">
        <f>Inputs!H5</f>
        <v>0</v>
      </c>
      <c r="H4" s="347">
        <f>Inputs!Q6</f>
        <v>0</v>
      </c>
      <c r="I4" s="376">
        <f>IF(C4=0,0,H4/$C$5)</f>
        <v>0</v>
      </c>
      <c r="J4" s="149"/>
      <c r="K4" s="149"/>
      <c r="L4" s="248">
        <f t="shared" si="0"/>
        <v>0</v>
      </c>
      <c r="M4" s="251">
        <f t="shared" si="3"/>
        <v>0</v>
      </c>
      <c r="N4" s="251">
        <f t="shared" si="3"/>
        <v>0</v>
      </c>
      <c r="O4" s="251">
        <f t="shared" si="3"/>
        <v>0</v>
      </c>
      <c r="P4" s="251">
        <f t="shared" si="3"/>
        <v>0</v>
      </c>
      <c r="Q4" s="251">
        <f t="shared" si="3"/>
        <v>0</v>
      </c>
      <c r="R4" s="251">
        <f t="shared" si="3"/>
        <v>0</v>
      </c>
      <c r="S4" s="251">
        <f t="shared" si="3"/>
        <v>0</v>
      </c>
      <c r="T4" s="251">
        <f t="shared" si="3"/>
        <v>0</v>
      </c>
      <c r="U4" s="251">
        <f t="shared" si="3"/>
        <v>0</v>
      </c>
      <c r="V4" s="251">
        <f t="shared" si="3"/>
        <v>0</v>
      </c>
      <c r="W4" s="255">
        <f t="shared" si="2"/>
        <v>0</v>
      </c>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row>
    <row r="5" spans="1:50">
      <c r="B5" s="164" t="s">
        <v>120</v>
      </c>
      <c r="C5" s="245">
        <f>Inputs!G12</f>
        <v>0</v>
      </c>
      <c r="D5" s="116">
        <f>Inputs!G10</f>
        <v>0</v>
      </c>
      <c r="E5" s="165">
        <f>Inputs!H10</f>
        <v>0</v>
      </c>
      <c r="F5" s="116">
        <f>Inputs!G13</f>
        <v>0</v>
      </c>
      <c r="G5" s="177">
        <f>Inputs!H13</f>
        <v>0</v>
      </c>
      <c r="H5" s="347">
        <f>Inputs!Q13</f>
        <v>0</v>
      </c>
      <c r="I5" s="376">
        <f>IF(C5=0,0,H5/$C$5)</f>
        <v>0</v>
      </c>
      <c r="L5" s="248">
        <f t="shared" si="0"/>
        <v>0</v>
      </c>
      <c r="M5" s="251">
        <f t="shared" si="3"/>
        <v>0</v>
      </c>
      <c r="N5" s="251">
        <f t="shared" si="3"/>
        <v>0</v>
      </c>
      <c r="O5" s="251">
        <f t="shared" si="3"/>
        <v>0</v>
      </c>
      <c r="P5" s="251">
        <f t="shared" si="3"/>
        <v>0</v>
      </c>
      <c r="Q5" s="251">
        <f t="shared" si="3"/>
        <v>0</v>
      </c>
      <c r="R5" s="251">
        <f t="shared" si="3"/>
        <v>0</v>
      </c>
      <c r="S5" s="251">
        <f t="shared" si="3"/>
        <v>0</v>
      </c>
      <c r="T5" s="251">
        <f t="shared" si="3"/>
        <v>0</v>
      </c>
      <c r="U5" s="251">
        <f t="shared" si="3"/>
        <v>0</v>
      </c>
      <c r="V5" s="251">
        <f t="shared" si="3"/>
        <v>0</v>
      </c>
      <c r="W5" s="255">
        <f t="shared" si="2"/>
        <v>0</v>
      </c>
    </row>
    <row r="6" spans="1:50" s="27" customFormat="1" ht="13.5" thickBot="1">
      <c r="A6" s="99"/>
      <c r="B6" s="33"/>
      <c r="C6" s="20"/>
      <c r="D6" s="34"/>
      <c r="E6" s="34"/>
      <c r="F6" s="34"/>
      <c r="G6" s="57"/>
      <c r="H6" s="347"/>
      <c r="I6" s="376"/>
      <c r="J6" s="105"/>
      <c r="K6" s="105"/>
      <c r="L6" s="248">
        <f t="shared" si="0"/>
        <v>0</v>
      </c>
      <c r="M6" s="251">
        <f t="shared" si="3"/>
        <v>0</v>
      </c>
      <c r="N6" s="251">
        <f t="shared" si="3"/>
        <v>0</v>
      </c>
      <c r="O6" s="251">
        <f t="shared" si="3"/>
        <v>0</v>
      </c>
      <c r="P6" s="251">
        <f t="shared" si="3"/>
        <v>0</v>
      </c>
      <c r="Q6" s="251">
        <f t="shared" si="3"/>
        <v>0</v>
      </c>
      <c r="R6" s="251">
        <f t="shared" si="3"/>
        <v>0</v>
      </c>
      <c r="S6" s="251">
        <f t="shared" si="3"/>
        <v>0</v>
      </c>
      <c r="T6" s="251">
        <f t="shared" si="3"/>
        <v>0</v>
      </c>
      <c r="U6" s="251">
        <f t="shared" si="3"/>
        <v>0</v>
      </c>
      <c r="V6" s="251">
        <f t="shared" si="3"/>
        <v>0</v>
      </c>
      <c r="W6" s="255">
        <f t="shared" si="2"/>
        <v>0</v>
      </c>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row>
    <row r="7" spans="1:50" ht="13.5" thickBot="1">
      <c r="B7" s="80"/>
      <c r="C7" s="64"/>
      <c r="D7" s="29"/>
      <c r="E7" s="29"/>
      <c r="F7" s="29"/>
      <c r="G7" s="65" t="s">
        <v>118</v>
      </c>
      <c r="H7" s="348">
        <f>H5-H4</f>
        <v>0</v>
      </c>
      <c r="I7" s="377">
        <f>IF(C5=0,0,H7/C5)</f>
        <v>0</v>
      </c>
      <c r="L7" s="258">
        <f t="shared" si="0"/>
        <v>0</v>
      </c>
      <c r="M7" s="251">
        <f t="shared" si="3"/>
        <v>0</v>
      </c>
      <c r="N7" s="251">
        <f t="shared" si="3"/>
        <v>0</v>
      </c>
      <c r="O7" s="251">
        <f t="shared" si="3"/>
        <v>0</v>
      </c>
      <c r="P7" s="251">
        <f t="shared" si="3"/>
        <v>0</v>
      </c>
      <c r="Q7" s="251">
        <f t="shared" si="3"/>
        <v>0</v>
      </c>
      <c r="R7" s="251">
        <f t="shared" si="3"/>
        <v>0</v>
      </c>
      <c r="S7" s="251">
        <f t="shared" si="3"/>
        <v>0</v>
      </c>
      <c r="T7" s="251">
        <f t="shared" si="3"/>
        <v>0</v>
      </c>
      <c r="U7" s="251">
        <f t="shared" si="3"/>
        <v>0</v>
      </c>
      <c r="V7" s="251">
        <f t="shared" si="3"/>
        <v>0</v>
      </c>
      <c r="W7" s="257">
        <f t="shared" si="2"/>
        <v>0</v>
      </c>
    </row>
    <row r="8" spans="1:50" ht="13.5" thickBot="1">
      <c r="B8" s="38"/>
      <c r="C8" s="38"/>
      <c r="D8" s="30"/>
      <c r="E8" s="30"/>
      <c r="F8" s="30"/>
      <c r="G8" s="30"/>
      <c r="H8" s="326"/>
      <c r="I8" s="342" t="str">
        <f>IF(H8=0,"",H8/$C$5)</f>
        <v/>
      </c>
      <c r="L8" s="251" t="s">
        <v>24</v>
      </c>
      <c r="M8" s="251">
        <f>SUM(M2:M7)</f>
        <v>0</v>
      </c>
      <c r="N8" s="251">
        <f t="shared" ref="N8:V8" si="4">SUM(N2:N7)</f>
        <v>0</v>
      </c>
      <c r="O8" s="251">
        <f t="shared" si="4"/>
        <v>0</v>
      </c>
      <c r="P8" s="251">
        <f t="shared" si="4"/>
        <v>0</v>
      </c>
      <c r="Q8" s="251">
        <f t="shared" si="4"/>
        <v>0</v>
      </c>
      <c r="R8" s="251">
        <f t="shared" si="4"/>
        <v>0</v>
      </c>
      <c r="S8" s="251">
        <f t="shared" si="4"/>
        <v>0</v>
      </c>
      <c r="T8" s="251">
        <f t="shared" si="4"/>
        <v>0</v>
      </c>
      <c r="U8" s="251">
        <f t="shared" si="4"/>
        <v>0</v>
      </c>
      <c r="V8" s="251">
        <f t="shared" si="4"/>
        <v>0</v>
      </c>
      <c r="W8" s="149"/>
    </row>
    <row r="9" spans="1:50" ht="26.25" thickBot="1">
      <c r="B9" s="28" t="s">
        <v>54</v>
      </c>
      <c r="C9" s="74"/>
      <c r="D9" s="75"/>
      <c r="E9" s="75"/>
      <c r="F9" s="75"/>
      <c r="G9" s="75"/>
      <c r="H9" s="77" t="s">
        <v>53</v>
      </c>
      <c r="I9" s="378" t="s">
        <v>129</v>
      </c>
      <c r="L9" s="149"/>
      <c r="M9" s="149"/>
      <c r="N9" s="149"/>
      <c r="O9" s="149"/>
      <c r="P9" s="149"/>
      <c r="Q9" s="149"/>
      <c r="R9" s="149"/>
      <c r="S9" s="149"/>
    </row>
    <row r="10" spans="1:50" ht="44.25" customHeight="1">
      <c r="A10" s="103"/>
      <c r="B10" s="169" t="s">
        <v>3</v>
      </c>
      <c r="C10" s="238" t="s">
        <v>130</v>
      </c>
      <c r="D10" s="279" t="s">
        <v>94</v>
      </c>
      <c r="E10" s="239" t="s">
        <v>132</v>
      </c>
      <c r="F10" s="179" t="s">
        <v>1</v>
      </c>
      <c r="G10" s="76"/>
      <c r="H10" s="318" t="s">
        <v>24</v>
      </c>
      <c r="I10" s="379" t="s">
        <v>24</v>
      </c>
      <c r="K10" s="107"/>
      <c r="L10" s="283"/>
      <c r="M10" s="106"/>
      <c r="N10" s="149"/>
      <c r="U10" s="248" t="str">
        <f>IF(Inputs!B48="","",Inputs!B48)</f>
        <v/>
      </c>
      <c r="X10" s="148"/>
      <c r="Y10" s="148"/>
      <c r="Z10" s="148"/>
      <c r="AA10" s="148"/>
    </row>
    <row r="11" spans="1:50">
      <c r="B11" s="137"/>
      <c r="C11" s="138"/>
      <c r="D11" s="186" t="str">
        <f t="shared" ref="D11:D16" si="5">IF(B11=0,"",VLOOKUP(B11,Feed,5,FALSE))</f>
        <v/>
      </c>
      <c r="E11" s="144"/>
      <c r="F11" s="171" t="str">
        <f t="shared" ref="F11:F16" si="6">IF(B11="","",VLOOKUP(B11,Feed,7,FALSE))</f>
        <v/>
      </c>
      <c r="G11" s="181" t="str">
        <f t="shared" ref="G11:G16" si="7">IF(B11="","",CONCATENATE("$ ",VLOOKUP(B11,Feed,5,FALSE)))</f>
        <v/>
      </c>
      <c r="H11" s="314">
        <f t="shared" ref="H11:H16" si="8">IF(B11=0,0,C11*F11*IF(E11="per Head",($C$4+$C$5)/2,IF(E11="per Head per Day",($C$4+$C$5)/2*$E$1,IF(E11="Total",1,"Choose Fed Basis"))))</f>
        <v>0</v>
      </c>
      <c r="I11" s="380">
        <f t="shared" ref="I11:I16" si="9">IF($C$5=0,0,H11/$C$5)</f>
        <v>0</v>
      </c>
      <c r="L11" s="248">
        <f t="shared" ref="L11:L16" si="10">C11*IF(E11="total",1,IF(E11="per animal",($C$4+$C$5)/2,0))</f>
        <v>0</v>
      </c>
      <c r="M11" s="249"/>
      <c r="N11" s="306" t="s">
        <v>24</v>
      </c>
      <c r="O11" s="250"/>
      <c r="U11" s="248" t="str">
        <f>IF(Inputs!B49="","",Inputs!B49)</f>
        <v/>
      </c>
      <c r="X11" s="148"/>
      <c r="Y11" s="148"/>
      <c r="Z11" s="148"/>
      <c r="AA11" s="148"/>
    </row>
    <row r="12" spans="1:50">
      <c r="B12" s="136"/>
      <c r="C12" s="139"/>
      <c r="D12" s="186" t="str">
        <f t="shared" si="5"/>
        <v/>
      </c>
      <c r="E12" s="145"/>
      <c r="F12" s="171" t="str">
        <f t="shared" si="6"/>
        <v/>
      </c>
      <c r="G12" s="181" t="str">
        <f t="shared" si="7"/>
        <v/>
      </c>
      <c r="H12" s="314">
        <f t="shared" si="8"/>
        <v>0</v>
      </c>
      <c r="I12" s="380">
        <f t="shared" si="9"/>
        <v>0</v>
      </c>
      <c r="L12" s="248">
        <f t="shared" si="10"/>
        <v>0</v>
      </c>
      <c r="M12" s="106"/>
      <c r="N12" s="306" t="s">
        <v>99</v>
      </c>
      <c r="U12" s="248" t="str">
        <f>IF(Inputs!B50="","",Inputs!B50)</f>
        <v/>
      </c>
      <c r="X12" s="148"/>
      <c r="Y12" s="148"/>
      <c r="Z12" s="148"/>
      <c r="AA12" s="148"/>
    </row>
    <row r="13" spans="1:50">
      <c r="B13" s="136"/>
      <c r="C13" s="138"/>
      <c r="D13" s="186" t="str">
        <f t="shared" si="5"/>
        <v/>
      </c>
      <c r="E13" s="144"/>
      <c r="F13" s="171" t="str">
        <f t="shared" si="6"/>
        <v/>
      </c>
      <c r="G13" s="181" t="str">
        <f t="shared" si="7"/>
        <v/>
      </c>
      <c r="H13" s="314">
        <f t="shared" si="8"/>
        <v>0</v>
      </c>
      <c r="I13" s="380">
        <f t="shared" si="9"/>
        <v>0</v>
      </c>
      <c r="L13" s="248">
        <f t="shared" si="10"/>
        <v>0</v>
      </c>
      <c r="M13" s="106"/>
      <c r="N13" s="306" t="s">
        <v>131</v>
      </c>
      <c r="U13" s="248" t="str">
        <f>IF(Inputs!B51="","",Inputs!B51)</f>
        <v/>
      </c>
      <c r="X13" s="148"/>
      <c r="Y13" s="148"/>
      <c r="Z13" s="148"/>
      <c r="AA13" s="148"/>
    </row>
    <row r="14" spans="1:50">
      <c r="B14" s="136"/>
      <c r="C14" s="138"/>
      <c r="D14" s="186" t="str">
        <f t="shared" si="5"/>
        <v/>
      </c>
      <c r="E14" s="144"/>
      <c r="F14" s="171" t="str">
        <f t="shared" si="6"/>
        <v/>
      </c>
      <c r="G14" s="181" t="str">
        <f t="shared" si="7"/>
        <v/>
      </c>
      <c r="H14" s="314">
        <f t="shared" si="8"/>
        <v>0</v>
      </c>
      <c r="I14" s="380">
        <f t="shared" si="9"/>
        <v>0</v>
      </c>
      <c r="L14" s="248">
        <f t="shared" si="10"/>
        <v>0</v>
      </c>
      <c r="M14" s="106"/>
      <c r="N14" s="149"/>
      <c r="U14" s="248" t="str">
        <f>IF(Inputs!B52="","",Inputs!B52)</f>
        <v/>
      </c>
      <c r="X14" s="148"/>
      <c r="Y14" s="148"/>
      <c r="Z14" s="148"/>
      <c r="AA14" s="148"/>
    </row>
    <row r="15" spans="1:50">
      <c r="B15" s="136"/>
      <c r="C15" s="138"/>
      <c r="D15" s="186" t="str">
        <f t="shared" si="5"/>
        <v/>
      </c>
      <c r="E15" s="144"/>
      <c r="F15" s="171" t="str">
        <f t="shared" si="6"/>
        <v/>
      </c>
      <c r="G15" s="181" t="str">
        <f t="shared" si="7"/>
        <v/>
      </c>
      <c r="H15" s="314">
        <f t="shared" si="8"/>
        <v>0</v>
      </c>
      <c r="I15" s="380">
        <f t="shared" si="9"/>
        <v>0</v>
      </c>
      <c r="L15" s="248">
        <f t="shared" si="10"/>
        <v>0</v>
      </c>
      <c r="M15" s="106"/>
      <c r="N15" s="149"/>
      <c r="U15" s="248" t="str">
        <f>IF(Inputs!B53="","",Inputs!B53)</f>
        <v/>
      </c>
      <c r="X15" s="148"/>
      <c r="Y15" s="148"/>
      <c r="Z15" s="148"/>
      <c r="AA15" s="148"/>
    </row>
    <row r="16" spans="1:50" ht="13.5" thickBot="1">
      <c r="B16" s="136"/>
      <c r="C16" s="138"/>
      <c r="D16" s="186" t="str">
        <f t="shared" si="5"/>
        <v/>
      </c>
      <c r="E16" s="144"/>
      <c r="F16" s="171" t="str">
        <f t="shared" si="6"/>
        <v/>
      </c>
      <c r="G16" s="181" t="str">
        <f t="shared" si="7"/>
        <v/>
      </c>
      <c r="H16" s="320">
        <f t="shared" si="8"/>
        <v>0</v>
      </c>
      <c r="I16" s="381">
        <f t="shared" si="9"/>
        <v>0</v>
      </c>
      <c r="L16" s="248">
        <f t="shared" si="10"/>
        <v>0</v>
      </c>
      <c r="M16" s="106"/>
      <c r="N16" s="149"/>
      <c r="U16" s="248" t="str">
        <f>IF(Inputs!B54="","",Inputs!B54)</f>
        <v/>
      </c>
      <c r="X16" s="148"/>
      <c r="Y16" s="148"/>
      <c r="Z16" s="148"/>
      <c r="AA16" s="148"/>
    </row>
    <row r="17" spans="1:50" ht="13.5" thickTop="1">
      <c r="B17" s="164"/>
      <c r="C17" s="51"/>
      <c r="D17" s="165"/>
      <c r="E17" s="172"/>
      <c r="F17" s="174"/>
      <c r="G17" s="172" t="s">
        <v>27</v>
      </c>
      <c r="H17" s="349">
        <f>SUM(H11:H16)</f>
        <v>0</v>
      </c>
      <c r="I17" s="382">
        <f>SUM(I11:I16)</f>
        <v>0</v>
      </c>
      <c r="N17" s="149"/>
      <c r="U17" s="248" t="str">
        <f>IF(Inputs!B55="","",Inputs!B55)</f>
        <v/>
      </c>
      <c r="X17" s="148"/>
      <c r="Y17" s="148"/>
      <c r="Z17" s="148"/>
      <c r="AA17" s="148"/>
    </row>
    <row r="18" spans="1:50">
      <c r="A18" s="104"/>
      <c r="B18" s="164"/>
      <c r="C18" s="160"/>
      <c r="D18" s="165"/>
      <c r="E18" s="165"/>
      <c r="F18" s="165"/>
      <c r="G18" s="165"/>
      <c r="H18" s="347"/>
      <c r="I18" s="376" t="str">
        <f>IF(H18=0,"",H18/$C$5)</f>
        <v/>
      </c>
      <c r="N18" s="149"/>
      <c r="U18" s="248" t="str">
        <f>IF(Inputs!B56="","",Inputs!B56)</f>
        <v/>
      </c>
      <c r="X18" s="148"/>
      <c r="Y18" s="148"/>
      <c r="Z18" s="148"/>
      <c r="AA18" s="148"/>
    </row>
    <row r="19" spans="1:50">
      <c r="B19" s="175" t="s">
        <v>36</v>
      </c>
      <c r="C19" s="182"/>
      <c r="D19" s="190" t="s">
        <v>46</v>
      </c>
      <c r="E19" s="240" t="s">
        <v>88</v>
      </c>
      <c r="F19" s="162" t="s">
        <v>39</v>
      </c>
      <c r="G19" s="178"/>
      <c r="H19" s="350" t="s">
        <v>24</v>
      </c>
      <c r="I19" s="383" t="s">
        <v>24</v>
      </c>
      <c r="J19" s="106"/>
      <c r="N19" s="149"/>
      <c r="U19" s="248" t="str">
        <f>IF(Inputs!B57="","",Inputs!B57)</f>
        <v/>
      </c>
      <c r="X19" s="148"/>
      <c r="Y19" s="148"/>
      <c r="Z19" s="148"/>
      <c r="AA19" s="148"/>
    </row>
    <row r="20" spans="1:50">
      <c r="B20" s="164" t="str">
        <f>Inputs!B61</f>
        <v>Labor</v>
      </c>
      <c r="C20" s="159"/>
      <c r="D20" s="310">
        <f>Inputs!D61</f>
        <v>0</v>
      </c>
      <c r="E20" s="156">
        <f>IF(D20=0,0,Inputs!E61)</f>
        <v>0</v>
      </c>
      <c r="F20" s="81">
        <f>Inputs!Q61</f>
        <v>0</v>
      </c>
      <c r="G20" s="177"/>
      <c r="H20" s="347">
        <f>D20*IF(E20="per animal",$C$5,1)*F20</f>
        <v>0</v>
      </c>
      <c r="I20" s="380">
        <f t="shared" ref="I20:I28" si="11">IF($C$5=0,0,H20/$C$5)</f>
        <v>0</v>
      </c>
      <c r="X20" s="148"/>
      <c r="Y20" s="148"/>
      <c r="Z20" s="148"/>
      <c r="AA20" s="148"/>
    </row>
    <row r="21" spans="1:50">
      <c r="B21" s="164" t="str">
        <f>Inputs!B62</f>
        <v>Fuel</v>
      </c>
      <c r="C21" s="159"/>
      <c r="D21" s="310">
        <f>Inputs!D62</f>
        <v>0</v>
      </c>
      <c r="E21" s="284">
        <f>IF(D21=0,0,Inputs!E62)</f>
        <v>0</v>
      </c>
      <c r="F21" s="81">
        <f>Inputs!Q62</f>
        <v>0</v>
      </c>
      <c r="G21" s="177"/>
      <c r="H21" s="347">
        <f t="shared" ref="H21:H28" si="12">D21*IF(E21="per animal",$C$5,1)*F21</f>
        <v>0</v>
      </c>
      <c r="I21" s="380">
        <f t="shared" si="11"/>
        <v>0</v>
      </c>
      <c r="X21" s="148"/>
      <c r="Y21" s="148"/>
      <c r="Z21" s="148"/>
      <c r="AA21" s="148"/>
    </row>
    <row r="22" spans="1:50">
      <c r="B22" s="164" t="str">
        <f>Inputs!B63</f>
        <v>Veterinary and Medical</v>
      </c>
      <c r="C22" s="159"/>
      <c r="D22" s="310">
        <f>Inputs!D63</f>
        <v>0</v>
      </c>
      <c r="E22" s="284">
        <f>IF(D22=0,0,Inputs!E63)</f>
        <v>0</v>
      </c>
      <c r="F22" s="81">
        <f>Inputs!Q63</f>
        <v>0</v>
      </c>
      <c r="G22" s="177"/>
      <c r="H22" s="347">
        <f t="shared" si="12"/>
        <v>0</v>
      </c>
      <c r="I22" s="380">
        <f t="shared" si="11"/>
        <v>0</v>
      </c>
      <c r="X22" s="148"/>
      <c r="Y22" s="148"/>
      <c r="Z22" s="148"/>
      <c r="AA22" s="148"/>
    </row>
    <row r="23" spans="1:50">
      <c r="B23" s="164">
        <f>Inputs!B64</f>
        <v>0</v>
      </c>
      <c r="C23" s="183"/>
      <c r="D23" s="310">
        <f>Inputs!D64</f>
        <v>0</v>
      </c>
      <c r="E23" s="284">
        <f>IF(D23=0,0,Inputs!E64)</f>
        <v>0</v>
      </c>
      <c r="F23" s="81">
        <f>Inputs!Q64</f>
        <v>0</v>
      </c>
      <c r="G23" s="177"/>
      <c r="H23" s="347">
        <f t="shared" si="12"/>
        <v>0</v>
      </c>
      <c r="I23" s="380">
        <f t="shared" si="11"/>
        <v>0</v>
      </c>
      <c r="X23" s="148"/>
      <c r="Y23" s="148"/>
      <c r="Z23" s="148"/>
      <c r="AA23" s="148"/>
    </row>
    <row r="24" spans="1:50">
      <c r="B24" s="191">
        <f>Inputs!B65</f>
        <v>0</v>
      </c>
      <c r="C24" s="166"/>
      <c r="D24" s="310">
        <f>Inputs!D65</f>
        <v>0</v>
      </c>
      <c r="E24" s="284">
        <f>IF(D24=0,0,Inputs!E65)</f>
        <v>0</v>
      </c>
      <c r="F24" s="81">
        <f>Inputs!Q65</f>
        <v>0</v>
      </c>
      <c r="G24" s="177"/>
      <c r="H24" s="347">
        <f t="shared" si="12"/>
        <v>0</v>
      </c>
      <c r="I24" s="380">
        <f t="shared" si="11"/>
        <v>0</v>
      </c>
      <c r="X24" s="148"/>
      <c r="Y24" s="148"/>
      <c r="Z24" s="148"/>
      <c r="AA24" s="148"/>
    </row>
    <row r="25" spans="1:50">
      <c r="B25" s="191">
        <f>Inputs!B66</f>
        <v>0</v>
      </c>
      <c r="C25" s="166" t="s">
        <v>5</v>
      </c>
      <c r="D25" s="310">
        <f>Inputs!D66</f>
        <v>0</v>
      </c>
      <c r="E25" s="284">
        <f>IF(D25=0,0,Inputs!E66)</f>
        <v>0</v>
      </c>
      <c r="F25" s="81">
        <f>Inputs!Q66</f>
        <v>0</v>
      </c>
      <c r="G25" s="177"/>
      <c r="H25" s="347">
        <f t="shared" si="12"/>
        <v>0</v>
      </c>
      <c r="I25" s="380">
        <f t="shared" si="11"/>
        <v>0</v>
      </c>
      <c r="X25" s="148"/>
      <c r="Y25" s="148"/>
      <c r="Z25" s="148"/>
      <c r="AA25" s="148"/>
    </row>
    <row r="26" spans="1:50" s="157" customFormat="1">
      <c r="A26" s="185"/>
      <c r="B26" s="191">
        <f>Inputs!B67</f>
        <v>0</v>
      </c>
      <c r="C26" s="166" t="s">
        <v>5</v>
      </c>
      <c r="D26" s="310">
        <f>Inputs!D67</f>
        <v>0</v>
      </c>
      <c r="E26" s="284">
        <f>IF(D26=0,0,Inputs!E67)</f>
        <v>0</v>
      </c>
      <c r="F26" s="81">
        <f>Inputs!Q67</f>
        <v>0</v>
      </c>
      <c r="G26" s="177"/>
      <c r="H26" s="347">
        <f t="shared" si="12"/>
        <v>0</v>
      </c>
      <c r="I26" s="380">
        <f t="shared" si="11"/>
        <v>0</v>
      </c>
      <c r="J26" s="149"/>
      <c r="K26" s="149"/>
      <c r="L26" s="149"/>
      <c r="M26" s="149"/>
      <c r="N26" s="149"/>
      <c r="O26" s="149"/>
      <c r="P26" s="149"/>
      <c r="Q26" s="149"/>
      <c r="R26" s="149"/>
      <c r="S26" s="149"/>
      <c r="T26" s="149"/>
      <c r="U26" s="149"/>
      <c r="V26" s="149"/>
      <c r="W26" s="149"/>
      <c r="X26" s="148"/>
      <c r="Y26" s="148"/>
      <c r="Z26" s="148"/>
      <c r="AA26" s="148"/>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row>
    <row r="27" spans="1:50" s="117" customFormat="1">
      <c r="A27" s="147"/>
      <c r="B27" s="191">
        <f>Inputs!B68</f>
        <v>0</v>
      </c>
      <c r="C27" s="166" t="s">
        <v>5</v>
      </c>
      <c r="D27" s="310">
        <f>Inputs!D68</f>
        <v>0</v>
      </c>
      <c r="E27" s="284">
        <f>IF(D27=0,0,Inputs!E68)</f>
        <v>0</v>
      </c>
      <c r="F27" s="81">
        <f>Inputs!Q68</f>
        <v>0</v>
      </c>
      <c r="G27" s="177"/>
      <c r="H27" s="347">
        <f t="shared" si="12"/>
        <v>0</v>
      </c>
      <c r="I27" s="380">
        <f t="shared" si="11"/>
        <v>0</v>
      </c>
      <c r="J27" s="149"/>
      <c r="K27" s="149"/>
      <c r="L27" s="149"/>
      <c r="M27" s="149"/>
      <c r="N27" s="149"/>
      <c r="O27" s="149"/>
      <c r="P27" s="149"/>
      <c r="Q27" s="149"/>
      <c r="R27" s="149"/>
      <c r="S27" s="149"/>
      <c r="T27" s="149"/>
      <c r="U27" s="149"/>
      <c r="V27" s="149"/>
      <c r="W27" s="149"/>
      <c r="X27" s="148"/>
      <c r="Y27" s="148"/>
      <c r="Z27" s="148"/>
      <c r="AA27" s="148"/>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row>
    <row r="28" spans="1:50">
      <c r="B28" s="191">
        <f>Inputs!B69</f>
        <v>0</v>
      </c>
      <c r="C28" s="166" t="s">
        <v>5</v>
      </c>
      <c r="D28" s="310">
        <f>Inputs!D69</f>
        <v>0</v>
      </c>
      <c r="E28" s="284">
        <f>IF(D28=0,0,Inputs!E69)</f>
        <v>0</v>
      </c>
      <c r="F28" s="81">
        <f>Inputs!Q69</f>
        <v>0</v>
      </c>
      <c r="G28" s="177"/>
      <c r="H28" s="347">
        <f t="shared" si="12"/>
        <v>0</v>
      </c>
      <c r="I28" s="380">
        <f t="shared" si="11"/>
        <v>0</v>
      </c>
      <c r="X28" s="148"/>
      <c r="Y28" s="148"/>
      <c r="Z28" s="148"/>
      <c r="AA28" s="148"/>
    </row>
    <row r="29" spans="1:50" ht="27" customHeight="1" thickBot="1">
      <c r="B29" s="111" t="s">
        <v>28</v>
      </c>
      <c r="C29" s="464" t="s">
        <v>71</v>
      </c>
      <c r="D29" s="465"/>
      <c r="E29" s="465"/>
      <c r="F29" s="465"/>
      <c r="G29" s="466"/>
      <c r="H29" s="438">
        <f>(SUM(H17,H20:H28,H35:H43)/2+H4)*Inputs!E84*E1/365</f>
        <v>0</v>
      </c>
      <c r="I29" s="439" t="str">
        <f>IF(B29="","",IF(($C$4+$C$5)=0,"",H29/$C$5))</f>
        <v/>
      </c>
      <c r="K29" s="149"/>
      <c r="X29" s="148"/>
      <c r="Y29" s="148"/>
      <c r="Z29" s="148"/>
      <c r="AA29" s="148"/>
    </row>
    <row r="30" spans="1:50" ht="14.25" thickTop="1" thickBot="1">
      <c r="B30" s="167"/>
      <c r="C30" s="161"/>
      <c r="D30" s="173"/>
      <c r="E30" s="173"/>
      <c r="F30" s="189"/>
      <c r="G30" s="173" t="s">
        <v>78</v>
      </c>
      <c r="H30" s="351">
        <f>SUM(H20:H29)</f>
        <v>0</v>
      </c>
      <c r="I30" s="384">
        <f>SUM(I20:I29)</f>
        <v>0</v>
      </c>
      <c r="X30" s="148"/>
      <c r="Y30" s="148"/>
      <c r="Z30" s="148"/>
      <c r="AA30" s="148"/>
    </row>
    <row r="31" spans="1:50" ht="13.5" thickBot="1">
      <c r="B31" s="80"/>
      <c r="C31" s="64"/>
      <c r="D31" s="29"/>
      <c r="E31" s="29"/>
      <c r="F31" s="29"/>
      <c r="G31" s="16" t="s">
        <v>59</v>
      </c>
      <c r="H31" s="352">
        <f>H17+H30</f>
        <v>0</v>
      </c>
      <c r="I31" s="385">
        <f>I17+I30</f>
        <v>0</v>
      </c>
      <c r="X31" s="148"/>
      <c r="Y31" s="148"/>
      <c r="Z31" s="148"/>
      <c r="AA31" s="148"/>
    </row>
    <row r="32" spans="1:50" ht="13.5" thickBot="1">
      <c r="B32" s="34"/>
      <c r="C32" s="34"/>
      <c r="D32" s="34"/>
      <c r="E32" s="34"/>
      <c r="F32" s="43"/>
      <c r="G32" s="43"/>
      <c r="H32" s="353"/>
      <c r="I32" s="386" t="str">
        <f>IF(H32=0,"",H32/$C$5)</f>
        <v/>
      </c>
      <c r="X32" s="148"/>
      <c r="Y32" s="148"/>
      <c r="Z32" s="148"/>
      <c r="AA32" s="148"/>
    </row>
    <row r="33" spans="1:50" ht="26.25" thickBot="1">
      <c r="B33" s="28" t="s">
        <v>64</v>
      </c>
      <c r="C33" s="74"/>
      <c r="D33" s="75"/>
      <c r="E33" s="75"/>
      <c r="F33" s="75"/>
      <c r="G33" s="75"/>
      <c r="H33" s="77" t="s">
        <v>53</v>
      </c>
      <c r="I33" s="378" t="s">
        <v>129</v>
      </c>
      <c r="X33" s="148"/>
      <c r="Y33" s="148"/>
      <c r="Z33" s="148"/>
      <c r="AA33" s="148"/>
    </row>
    <row r="34" spans="1:50">
      <c r="B34" s="55" t="s">
        <v>30</v>
      </c>
      <c r="C34" s="20"/>
      <c r="D34" s="415" t="s">
        <v>11</v>
      </c>
      <c r="E34" s="26"/>
      <c r="F34" s="26" t="s">
        <v>39</v>
      </c>
      <c r="G34" s="58"/>
      <c r="H34" s="354" t="s">
        <v>24</v>
      </c>
      <c r="I34" s="387" t="s">
        <v>24</v>
      </c>
      <c r="X34" s="148"/>
      <c r="Y34" s="148"/>
      <c r="Z34" s="148"/>
      <c r="AA34" s="148"/>
    </row>
    <row r="35" spans="1:50">
      <c r="B35" s="33">
        <f>Inputs!B73</f>
        <v>0</v>
      </c>
      <c r="C35" s="20"/>
      <c r="D35" s="416">
        <f>Inputs!G73</f>
        <v>0</v>
      </c>
      <c r="E35" s="41"/>
      <c r="F35" s="176">
        <f>IF(D35=0,0,Inputs!Q73)</f>
        <v>0</v>
      </c>
      <c r="G35" s="63"/>
      <c r="H35" s="314">
        <f>IF(B35="","",D35*F35)</f>
        <v>0</v>
      </c>
      <c r="I35" s="380">
        <f>IF($C$5=0,0,H35/$C$5)</f>
        <v>0</v>
      </c>
      <c r="X35" s="148"/>
      <c r="Y35" s="148"/>
      <c r="Z35" s="148"/>
      <c r="AA35" s="148"/>
    </row>
    <row r="36" spans="1:50">
      <c r="B36" s="164">
        <f>Inputs!B74</f>
        <v>0</v>
      </c>
      <c r="C36" s="160"/>
      <c r="D36" s="416">
        <f>Inputs!G74</f>
        <v>0</v>
      </c>
      <c r="E36" s="170"/>
      <c r="F36" s="176">
        <f>IF(D36=0,0,Inputs!Q74)</f>
        <v>0</v>
      </c>
      <c r="G36" s="63"/>
      <c r="H36" s="314">
        <f t="shared" ref="H36:H43" si="13">IF(B36="","",D36*F36)</f>
        <v>0</v>
      </c>
      <c r="I36" s="380">
        <f t="shared" ref="I36:I43" si="14">IF($C$5=0,0,H36/$C$5)</f>
        <v>0</v>
      </c>
      <c r="X36" s="148"/>
      <c r="Y36" s="148"/>
      <c r="Z36" s="148"/>
      <c r="AA36" s="148"/>
    </row>
    <row r="37" spans="1:50">
      <c r="B37" s="164">
        <f>Inputs!B75</f>
        <v>0</v>
      </c>
      <c r="C37" s="160"/>
      <c r="D37" s="416">
        <f>Inputs!G75</f>
        <v>0</v>
      </c>
      <c r="E37" s="170"/>
      <c r="F37" s="176">
        <f>IF(D37=0,0,Inputs!Q75)</f>
        <v>0</v>
      </c>
      <c r="G37" s="63"/>
      <c r="H37" s="314">
        <f t="shared" si="13"/>
        <v>0</v>
      </c>
      <c r="I37" s="380">
        <f t="shared" si="14"/>
        <v>0</v>
      </c>
      <c r="X37" s="148"/>
      <c r="Y37" s="148"/>
      <c r="Z37" s="148"/>
      <c r="AA37" s="148"/>
    </row>
    <row r="38" spans="1:50">
      <c r="B38" s="164">
        <f>Inputs!B76</f>
        <v>0</v>
      </c>
      <c r="C38" s="160"/>
      <c r="D38" s="416">
        <f>Inputs!G76</f>
        <v>0</v>
      </c>
      <c r="E38" s="170"/>
      <c r="F38" s="176">
        <f>IF(D38=0,0,Inputs!Q76)</f>
        <v>0</v>
      </c>
      <c r="G38" s="63"/>
      <c r="H38" s="314">
        <f t="shared" si="13"/>
        <v>0</v>
      </c>
      <c r="I38" s="380">
        <f t="shared" si="14"/>
        <v>0</v>
      </c>
      <c r="X38" s="148"/>
      <c r="Y38" s="148"/>
      <c r="Z38" s="148"/>
      <c r="AA38" s="148"/>
    </row>
    <row r="39" spans="1:50" s="157" customFormat="1">
      <c r="A39" s="185"/>
      <c r="B39" s="164">
        <f>Inputs!B77</f>
        <v>0</v>
      </c>
      <c r="C39" s="160"/>
      <c r="D39" s="416">
        <f>Inputs!G77</f>
        <v>0</v>
      </c>
      <c r="E39" s="170"/>
      <c r="F39" s="176">
        <f>IF(D39=0,0,Inputs!Q77)</f>
        <v>0</v>
      </c>
      <c r="G39" s="180"/>
      <c r="H39" s="314">
        <f t="shared" si="13"/>
        <v>0</v>
      </c>
      <c r="I39" s="380">
        <f t="shared" si="14"/>
        <v>0</v>
      </c>
      <c r="J39" s="149"/>
      <c r="K39" s="149"/>
      <c r="L39" s="149"/>
      <c r="M39" s="149"/>
      <c r="N39" s="149"/>
      <c r="O39" s="149"/>
      <c r="P39" s="149"/>
      <c r="Q39" s="149"/>
      <c r="R39" s="149"/>
      <c r="S39" s="149"/>
      <c r="T39" s="149"/>
      <c r="U39" s="149"/>
      <c r="V39" s="149"/>
      <c r="W39" s="149"/>
      <c r="X39" s="148"/>
      <c r="Y39" s="148"/>
      <c r="Z39" s="148"/>
      <c r="AA39" s="148"/>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row>
    <row r="40" spans="1:50" s="157" customFormat="1">
      <c r="A40" s="185"/>
      <c r="B40" s="164">
        <f>Inputs!B78</f>
        <v>0</v>
      </c>
      <c r="C40" s="160"/>
      <c r="D40" s="416">
        <f>Inputs!G78</f>
        <v>0</v>
      </c>
      <c r="E40" s="170"/>
      <c r="F40" s="176">
        <f>IF(D40=0,0,Inputs!Q78)</f>
        <v>0</v>
      </c>
      <c r="G40" s="180"/>
      <c r="H40" s="314">
        <f t="shared" si="13"/>
        <v>0</v>
      </c>
      <c r="I40" s="380">
        <f t="shared" si="14"/>
        <v>0</v>
      </c>
      <c r="J40" s="149"/>
      <c r="K40" s="149"/>
      <c r="L40" s="149"/>
      <c r="M40" s="149"/>
      <c r="N40" s="149"/>
      <c r="O40" s="149"/>
      <c r="P40" s="149"/>
      <c r="Q40" s="149"/>
      <c r="R40" s="149"/>
      <c r="S40" s="149"/>
      <c r="T40" s="149"/>
      <c r="U40" s="149"/>
      <c r="V40" s="149"/>
      <c r="W40" s="149"/>
      <c r="X40" s="148"/>
      <c r="Y40" s="148"/>
      <c r="Z40" s="148"/>
      <c r="AA40" s="148"/>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row>
    <row r="41" spans="1:50" s="117" customFormat="1">
      <c r="A41" s="147"/>
      <c r="B41" s="164">
        <f>Inputs!B79</f>
        <v>0</v>
      </c>
      <c r="C41" s="160"/>
      <c r="D41" s="416">
        <f>Inputs!G79</f>
        <v>0</v>
      </c>
      <c r="E41" s="170"/>
      <c r="F41" s="176">
        <f>IF(D41=0,0,Inputs!Q79)</f>
        <v>0</v>
      </c>
      <c r="G41" s="63"/>
      <c r="H41" s="314">
        <f t="shared" si="13"/>
        <v>0</v>
      </c>
      <c r="I41" s="380">
        <f t="shared" si="14"/>
        <v>0</v>
      </c>
      <c r="J41" s="149"/>
      <c r="K41" s="149"/>
      <c r="L41" s="149"/>
      <c r="M41" s="149"/>
      <c r="N41" s="149"/>
      <c r="O41" s="149"/>
      <c r="P41" s="149"/>
      <c r="Q41" s="149"/>
      <c r="R41" s="149"/>
      <c r="S41" s="149"/>
      <c r="T41" s="149"/>
      <c r="U41" s="149"/>
      <c r="V41" s="149"/>
      <c r="W41" s="149"/>
      <c r="X41" s="148"/>
      <c r="Y41" s="148"/>
      <c r="Z41" s="148"/>
      <c r="AA41" s="148"/>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row>
    <row r="42" spans="1:50" s="157" customFormat="1">
      <c r="A42" s="185"/>
      <c r="B42" s="164">
        <f>Inputs!B80</f>
        <v>0</v>
      </c>
      <c r="C42" s="160"/>
      <c r="D42" s="416">
        <f>Inputs!G80</f>
        <v>0</v>
      </c>
      <c r="E42" s="170"/>
      <c r="F42" s="176">
        <f>IF(D42=0,0,Inputs!Q80)</f>
        <v>0</v>
      </c>
      <c r="G42" s="180"/>
      <c r="H42" s="314"/>
      <c r="I42" s="380">
        <f t="shared" si="14"/>
        <v>0</v>
      </c>
      <c r="J42" s="149"/>
      <c r="K42" s="149"/>
      <c r="L42" s="149"/>
      <c r="M42" s="149"/>
      <c r="N42" s="149"/>
      <c r="O42" s="149"/>
      <c r="P42" s="149"/>
      <c r="Q42" s="149"/>
      <c r="R42" s="149"/>
      <c r="S42" s="149"/>
      <c r="T42" s="149"/>
      <c r="U42" s="149"/>
      <c r="V42" s="149"/>
      <c r="W42" s="149"/>
      <c r="X42" s="148"/>
      <c r="Y42" s="148"/>
      <c r="Z42" s="148"/>
      <c r="AA42" s="148"/>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row>
    <row r="43" spans="1:50" ht="13.5" thickBot="1">
      <c r="B43" s="164">
        <f>Inputs!B81</f>
        <v>0</v>
      </c>
      <c r="C43" s="160"/>
      <c r="D43" s="416">
        <f>Inputs!G81</f>
        <v>0</v>
      </c>
      <c r="E43" s="170"/>
      <c r="F43" s="176">
        <f>IF(D43=0,0,Inputs!Q81)</f>
        <v>0</v>
      </c>
      <c r="G43" s="180"/>
      <c r="H43" s="320">
        <f t="shared" si="13"/>
        <v>0</v>
      </c>
      <c r="I43" s="381">
        <f t="shared" si="14"/>
        <v>0</v>
      </c>
      <c r="X43" s="148"/>
      <c r="Y43" s="148"/>
      <c r="Z43" s="148"/>
      <c r="AA43" s="148"/>
    </row>
    <row r="44" spans="1:50" ht="13.5" thickTop="1">
      <c r="B44" s="33"/>
      <c r="C44" s="20"/>
      <c r="D44" s="417"/>
      <c r="E44" s="62"/>
      <c r="F44" s="62"/>
      <c r="G44" s="83" t="s">
        <v>66</v>
      </c>
      <c r="H44" s="355">
        <f>SUM(H35:H43)</f>
        <v>0</v>
      </c>
      <c r="I44" s="388">
        <f>SUM(I35:I43)</f>
        <v>0</v>
      </c>
      <c r="X44" s="148"/>
      <c r="Y44" s="148"/>
      <c r="Z44" s="148"/>
      <c r="AA44" s="148"/>
    </row>
    <row r="45" spans="1:50">
      <c r="B45" s="33"/>
      <c r="C45" s="20"/>
      <c r="D45" s="116"/>
      <c r="E45" s="34"/>
      <c r="F45" s="34"/>
      <c r="G45" s="34"/>
      <c r="H45" s="347"/>
      <c r="I45" s="376" t="str">
        <f>IF(H45=0,"",H45/$C$5)</f>
        <v/>
      </c>
      <c r="X45" s="148"/>
      <c r="Y45" s="148"/>
      <c r="Z45" s="148"/>
      <c r="AA45" s="148"/>
    </row>
    <row r="46" spans="1:50">
      <c r="B46" s="55" t="s">
        <v>45</v>
      </c>
      <c r="C46" s="20"/>
      <c r="D46" s="415" t="s">
        <v>46</v>
      </c>
      <c r="E46" s="34"/>
      <c r="F46" s="26" t="s">
        <v>39</v>
      </c>
      <c r="G46" s="57"/>
      <c r="H46" s="350" t="s">
        <v>24</v>
      </c>
      <c r="I46" s="379" t="s">
        <v>24</v>
      </c>
      <c r="X46" s="148"/>
      <c r="Y46" s="148"/>
      <c r="Z46" s="148"/>
      <c r="AA46" s="148"/>
    </row>
    <row r="47" spans="1:50">
      <c r="B47" s="33" t="str">
        <f>Inputs!B90</f>
        <v>Real Estate Tax</v>
      </c>
      <c r="C47" s="20"/>
      <c r="D47" s="418">
        <f>Inputs!E90</f>
        <v>0</v>
      </c>
      <c r="E47" s="34"/>
      <c r="F47" s="82">
        <f>IF(D47=0,0,Inputs!Q90)</f>
        <v>0</v>
      </c>
      <c r="G47" s="57"/>
      <c r="H47" s="347">
        <f>F47*Inputs!E90</f>
        <v>0</v>
      </c>
      <c r="I47" s="380">
        <f>IF($C$5=0,0,H47/$C$5)</f>
        <v>0</v>
      </c>
      <c r="X47" s="148"/>
      <c r="Y47" s="148"/>
      <c r="Z47" s="148"/>
      <c r="AA47" s="148"/>
    </row>
    <row r="48" spans="1:50">
      <c r="B48" s="164" t="str">
        <f>Inputs!B91</f>
        <v>Annual Insurance Premium</v>
      </c>
      <c r="C48" s="160"/>
      <c r="D48" s="418">
        <f>Inputs!E91</f>
        <v>0</v>
      </c>
      <c r="E48" s="165"/>
      <c r="F48" s="187">
        <f>IF(D48=0,0,Inputs!Q91)</f>
        <v>0</v>
      </c>
      <c r="G48" s="57"/>
      <c r="H48" s="347">
        <f>F48*Inputs!E91</f>
        <v>0</v>
      </c>
      <c r="I48" s="380">
        <f>IF($C$5=0,0,H48/$C$5)</f>
        <v>0</v>
      </c>
      <c r="X48" s="148"/>
      <c r="Y48" s="148"/>
      <c r="Z48" s="148"/>
      <c r="AA48" s="148"/>
    </row>
    <row r="49" spans="1:50">
      <c r="B49" s="164" t="str">
        <f>Inputs!B92</f>
        <v>Professional Fees</v>
      </c>
      <c r="C49" s="160"/>
      <c r="D49" s="418">
        <f>Inputs!E92</f>
        <v>0</v>
      </c>
      <c r="E49" s="165"/>
      <c r="F49" s="187">
        <f>IF(D49=0,0,Inputs!Q92)</f>
        <v>0</v>
      </c>
      <c r="G49" s="57"/>
      <c r="H49" s="347">
        <f>F49*Inputs!E92</f>
        <v>0</v>
      </c>
      <c r="I49" s="380">
        <f>IF($C$5=0,0,H49/$C$5)</f>
        <v>0</v>
      </c>
      <c r="X49" s="148"/>
      <c r="Y49" s="148"/>
      <c r="Z49" s="148"/>
      <c r="AA49" s="148"/>
    </row>
    <row r="50" spans="1:50">
      <c r="B50" s="164" t="str">
        <f>Inputs!B93</f>
        <v>Annual Management Charge</v>
      </c>
      <c r="C50" s="160"/>
      <c r="D50" s="418">
        <f>Inputs!E93</f>
        <v>0</v>
      </c>
      <c r="E50" s="165"/>
      <c r="F50" s="187">
        <f>IF(D50=0,0,Inputs!Q93)</f>
        <v>0</v>
      </c>
      <c r="G50" s="57"/>
      <c r="H50" s="347">
        <f>F50*Inputs!E93</f>
        <v>0</v>
      </c>
      <c r="I50" s="380">
        <f>IF($C$5=0,0,H50/$C$5)</f>
        <v>0</v>
      </c>
      <c r="X50" s="148"/>
      <c r="Y50" s="148"/>
      <c r="Z50" s="148"/>
      <c r="AA50" s="148"/>
    </row>
    <row r="51" spans="1:50" ht="13.5" thickBot="1">
      <c r="B51" s="164" t="str">
        <f>Inputs!B94</f>
        <v>Other</v>
      </c>
      <c r="C51" s="160"/>
      <c r="D51" s="418">
        <f>Inputs!E94</f>
        <v>0</v>
      </c>
      <c r="E51" s="165"/>
      <c r="F51" s="187">
        <f>IF(D51=0,0,Inputs!Q94)</f>
        <v>0</v>
      </c>
      <c r="G51" s="57"/>
      <c r="H51" s="356">
        <f>F51*Inputs!E94</f>
        <v>0</v>
      </c>
      <c r="I51" s="381">
        <f>IF($C$5=0,0,H51/$C$5)</f>
        <v>0</v>
      </c>
      <c r="X51" s="148"/>
      <c r="Y51" s="148"/>
      <c r="Z51" s="148"/>
      <c r="AA51" s="148"/>
    </row>
    <row r="52" spans="1:50" ht="14.25" thickTop="1" thickBot="1">
      <c r="B52" s="36"/>
      <c r="C52" s="22"/>
      <c r="D52" s="419"/>
      <c r="E52" s="37"/>
      <c r="F52"/>
      <c r="G52" s="44" t="s">
        <v>34</v>
      </c>
      <c r="H52" s="357">
        <f>SUM(H47:H51)</f>
        <v>0</v>
      </c>
      <c r="I52" s="389">
        <f>SUM(I47:I51)</f>
        <v>0</v>
      </c>
      <c r="K52" s="106"/>
      <c r="X52" s="148"/>
      <c r="Y52" s="148"/>
      <c r="Z52" s="148"/>
      <c r="AA52" s="148"/>
    </row>
    <row r="53" spans="1:50" ht="13.5" thickBot="1">
      <c r="B53" s="67">
        <v>217480.06701030929</v>
      </c>
      <c r="C53" s="64"/>
      <c r="D53" s="29"/>
      <c r="E53" s="29"/>
      <c r="F53" s="29"/>
      <c r="G53" s="16" t="s">
        <v>58</v>
      </c>
      <c r="H53" s="352">
        <f>H44+H52</f>
        <v>0</v>
      </c>
      <c r="I53" s="390">
        <f>I44+I52</f>
        <v>0</v>
      </c>
      <c r="J53" s="108"/>
      <c r="X53" s="148"/>
      <c r="Y53" s="148"/>
      <c r="Z53" s="148"/>
      <c r="AA53" s="148"/>
    </row>
    <row r="54" spans="1:50" ht="13.5" thickBot="1">
      <c r="B54" s="30"/>
      <c r="C54" s="30"/>
      <c r="D54" s="30"/>
      <c r="E54" s="30"/>
      <c r="F54" s="30"/>
      <c r="G54" s="30"/>
      <c r="H54" s="358"/>
      <c r="I54" s="342" t="str">
        <f>IF(H54=0,"",H54/$C$5)</f>
        <v/>
      </c>
      <c r="X54" s="148"/>
      <c r="Y54" s="148"/>
      <c r="Z54" s="148"/>
      <c r="AA54" s="148"/>
    </row>
    <row r="55" spans="1:50" ht="13.5" thickBot="1">
      <c r="B55" s="66"/>
      <c r="C55" s="64"/>
      <c r="D55" s="46"/>
      <c r="E55" s="46"/>
      <c r="F55" s="46"/>
      <c r="G55" s="16" t="s">
        <v>65</v>
      </c>
      <c r="H55" s="352">
        <f>H31+H53</f>
        <v>0</v>
      </c>
      <c r="I55" s="390">
        <f>I31+I53</f>
        <v>0</v>
      </c>
      <c r="J55" s="311"/>
      <c r="X55" s="148"/>
      <c r="Y55" s="148"/>
      <c r="Z55" s="148"/>
      <c r="AA55" s="148"/>
    </row>
    <row r="56" spans="1:50" ht="13.5" thickBot="1">
      <c r="B56" s="71"/>
      <c r="C56" s="71"/>
      <c r="D56" s="71"/>
      <c r="E56" s="71"/>
      <c r="F56" s="71"/>
      <c r="G56" s="71"/>
      <c r="H56" s="359"/>
      <c r="I56" s="391"/>
      <c r="X56" s="148"/>
      <c r="Y56" s="148"/>
      <c r="Z56" s="148"/>
      <c r="AA56" s="148"/>
    </row>
    <row r="57" spans="1:50" ht="13.5" thickBot="1">
      <c r="B57" s="66"/>
      <c r="C57" s="64"/>
      <c r="D57" s="46"/>
      <c r="E57" s="46"/>
      <c r="F57" s="46"/>
      <c r="G57" s="16" t="s">
        <v>60</v>
      </c>
      <c r="H57" s="352">
        <f>H7-H55</f>
        <v>0</v>
      </c>
      <c r="I57" s="392">
        <f>I7-I55</f>
        <v>0</v>
      </c>
      <c r="J57" s="311"/>
      <c r="X57" s="148"/>
      <c r="Y57" s="148"/>
      <c r="Z57" s="148"/>
      <c r="AA57" s="148"/>
    </row>
    <row r="58" spans="1:50" s="84" customFormat="1" ht="13.5" thickBot="1">
      <c r="A58" s="99"/>
      <c r="B58" s="165"/>
      <c r="C58" s="165"/>
      <c r="D58" s="165"/>
      <c r="E58" s="165"/>
      <c r="F58" s="30"/>
      <c r="G58" s="30"/>
      <c r="H58" s="326"/>
      <c r="I58" s="342"/>
      <c r="J58" s="105"/>
      <c r="K58" s="105"/>
      <c r="L58" s="105"/>
      <c r="M58" s="105"/>
      <c r="N58" s="105"/>
      <c r="O58" s="105"/>
      <c r="P58" s="105"/>
      <c r="Q58" s="105"/>
      <c r="R58" s="105"/>
      <c r="S58" s="105"/>
      <c r="T58" s="105"/>
      <c r="U58" s="149"/>
      <c r="V58" s="105"/>
      <c r="W58" s="105"/>
      <c r="X58" s="148"/>
      <c r="Y58" s="148"/>
      <c r="Z58" s="148"/>
      <c r="AA58" s="148"/>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row>
    <row r="59" spans="1:50" s="84" customFormat="1" ht="26.25" thickBot="1">
      <c r="A59" s="103"/>
      <c r="B59" s="28" t="s">
        <v>55</v>
      </c>
      <c r="C59" s="74"/>
      <c r="D59" s="75"/>
      <c r="E59" s="75"/>
      <c r="F59" s="75"/>
      <c r="G59" s="75"/>
      <c r="H59" s="77" t="s">
        <v>53</v>
      </c>
      <c r="I59" s="393" t="s">
        <v>129</v>
      </c>
      <c r="J59" s="105"/>
      <c r="K59" s="105"/>
      <c r="L59" s="105"/>
      <c r="M59" s="105"/>
      <c r="N59" s="105"/>
      <c r="O59" s="105"/>
      <c r="P59" s="105"/>
      <c r="Q59" s="105"/>
      <c r="R59" s="105"/>
      <c r="S59" s="105"/>
      <c r="T59" s="105"/>
      <c r="U59" s="149"/>
      <c r="V59" s="105"/>
      <c r="W59" s="105"/>
      <c r="X59" s="148"/>
      <c r="Y59" s="148"/>
      <c r="Z59" s="148"/>
      <c r="AA59" s="148"/>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row>
    <row r="60" spans="1:50" s="84" customFormat="1">
      <c r="A60" s="99"/>
      <c r="B60" s="175" t="s">
        <v>68</v>
      </c>
      <c r="C60" s="160"/>
      <c r="D60" s="271" t="s">
        <v>37</v>
      </c>
      <c r="E60" s="279" t="s">
        <v>67</v>
      </c>
      <c r="F60" s="271" t="s">
        <v>39</v>
      </c>
      <c r="G60" s="271"/>
      <c r="H60" s="350" t="s">
        <v>24</v>
      </c>
      <c r="I60" s="379" t="s">
        <v>24</v>
      </c>
      <c r="J60" s="105"/>
      <c r="K60" s="105"/>
      <c r="L60" s="105"/>
      <c r="M60" s="105"/>
      <c r="N60" s="105"/>
      <c r="O60" s="105"/>
      <c r="P60" s="105"/>
      <c r="Q60" s="105"/>
      <c r="R60" s="105"/>
      <c r="S60" s="105"/>
      <c r="T60" s="105"/>
      <c r="U60" s="149"/>
      <c r="V60" s="105"/>
      <c r="W60" s="105"/>
      <c r="X60" s="148"/>
      <c r="Y60" s="148"/>
      <c r="Z60" s="148"/>
      <c r="AA60" s="148"/>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row>
    <row r="61" spans="1:50" s="84" customFormat="1">
      <c r="A61" s="99"/>
      <c r="B61" s="164">
        <f>Inputs!B73</f>
        <v>0</v>
      </c>
      <c r="C61" s="160"/>
      <c r="D61" s="309">
        <f>IF(Inputs!F73=0,0,(Inputs!D73-Inputs!E73)/Inputs!F73)</f>
        <v>0</v>
      </c>
      <c r="E61" s="309">
        <f>Inputs!D73*Inputs!$E$85</f>
        <v>0</v>
      </c>
      <c r="F61" s="81">
        <f>IF(SUM(D61:E61)=0,0,Inputs!Q73)</f>
        <v>0</v>
      </c>
      <c r="G61" s="170"/>
      <c r="H61" s="314">
        <f>(D61+E61)*F61</f>
        <v>0</v>
      </c>
      <c r="I61" s="380">
        <f t="shared" ref="I61:I70" si="15">IF($C$5=0,0,H61/$C$5)</f>
        <v>0</v>
      </c>
      <c r="J61" s="105"/>
      <c r="K61" s="105"/>
      <c r="L61" s="105"/>
      <c r="M61" s="105"/>
      <c r="N61" s="105"/>
      <c r="O61" s="105"/>
      <c r="P61" s="105"/>
      <c r="Q61" s="105"/>
      <c r="R61" s="105"/>
      <c r="S61" s="105"/>
      <c r="T61" s="105"/>
      <c r="U61" s="149"/>
      <c r="V61" s="105"/>
      <c r="W61" s="105"/>
      <c r="X61" s="148"/>
      <c r="Y61" s="148"/>
      <c r="Z61" s="148"/>
      <c r="AA61" s="148"/>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row>
    <row r="62" spans="1:50" s="84" customFormat="1">
      <c r="A62" s="99"/>
      <c r="B62" s="164">
        <f>Inputs!B74</f>
        <v>0</v>
      </c>
      <c r="C62" s="160"/>
      <c r="D62" s="309">
        <f>IF(Inputs!F74=0,0,(Inputs!D74-Inputs!E74)/Inputs!F74)</f>
        <v>0</v>
      </c>
      <c r="E62" s="309">
        <f>Inputs!D74*Inputs!$E$85</f>
        <v>0</v>
      </c>
      <c r="F62" s="81">
        <f>IF(SUM(D62:E62)=0,0,Inputs!Q74)</f>
        <v>0</v>
      </c>
      <c r="G62" s="170"/>
      <c r="H62" s="314">
        <f t="shared" ref="H62:H68" si="16">(D62+E62)*F62</f>
        <v>0</v>
      </c>
      <c r="I62" s="380">
        <f t="shared" si="15"/>
        <v>0</v>
      </c>
      <c r="J62" s="105"/>
      <c r="K62" s="105"/>
      <c r="L62" s="105"/>
      <c r="M62" s="105"/>
      <c r="N62" s="105"/>
      <c r="O62" s="105"/>
      <c r="P62" s="105"/>
      <c r="Q62" s="105"/>
      <c r="R62" s="105"/>
      <c r="S62" s="105"/>
      <c r="T62" s="105"/>
      <c r="U62" s="149"/>
      <c r="V62" s="105"/>
      <c r="W62" s="105"/>
      <c r="X62" s="148"/>
      <c r="Y62" s="148"/>
      <c r="Z62" s="148"/>
      <c r="AA62" s="148"/>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row>
    <row r="63" spans="1:50" s="84" customFormat="1">
      <c r="A63" s="99"/>
      <c r="B63" s="164">
        <f>Inputs!B75</f>
        <v>0</v>
      </c>
      <c r="C63" s="160"/>
      <c r="D63" s="309">
        <f>IF(Inputs!F75=0,0,(Inputs!D75-Inputs!E75)/Inputs!F75)</f>
        <v>0</v>
      </c>
      <c r="E63" s="309">
        <f>Inputs!D75*Inputs!$E$85</f>
        <v>0</v>
      </c>
      <c r="F63" s="81">
        <f>IF(SUM(D63:E63)=0,0,Inputs!Q75)</f>
        <v>0</v>
      </c>
      <c r="G63" s="170"/>
      <c r="H63" s="314">
        <f t="shared" si="16"/>
        <v>0</v>
      </c>
      <c r="I63" s="380">
        <f t="shared" si="15"/>
        <v>0</v>
      </c>
      <c r="J63" s="105"/>
      <c r="K63" s="105"/>
      <c r="L63" s="105"/>
      <c r="M63" s="105"/>
      <c r="N63" s="105"/>
      <c r="O63" s="105"/>
      <c r="P63" s="105"/>
      <c r="Q63" s="105"/>
      <c r="R63" s="105"/>
      <c r="S63" s="105"/>
      <c r="T63" s="105"/>
      <c r="U63" s="149"/>
      <c r="V63" s="105"/>
      <c r="W63" s="105"/>
      <c r="X63" s="148"/>
      <c r="Y63" s="148"/>
      <c r="Z63" s="148"/>
      <c r="AA63" s="148"/>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row>
    <row r="64" spans="1:50" s="84" customFormat="1">
      <c r="A64" s="99"/>
      <c r="B64" s="164">
        <f>Inputs!B76</f>
        <v>0</v>
      </c>
      <c r="C64" s="160"/>
      <c r="D64" s="309">
        <f>IF(Inputs!F76=0,0,(Inputs!D76-Inputs!E76)/Inputs!F76)</f>
        <v>0</v>
      </c>
      <c r="E64" s="309">
        <f>Inputs!D76*Inputs!$E$85</f>
        <v>0</v>
      </c>
      <c r="F64" s="81">
        <f>IF(SUM(D64:E64)=0,0,Inputs!Q76)</f>
        <v>0</v>
      </c>
      <c r="G64" s="170"/>
      <c r="H64" s="314">
        <f t="shared" si="16"/>
        <v>0</v>
      </c>
      <c r="I64" s="380">
        <f t="shared" si="15"/>
        <v>0</v>
      </c>
      <c r="J64" s="105"/>
      <c r="K64" s="105"/>
      <c r="L64" s="105"/>
      <c r="M64" s="105"/>
      <c r="N64" s="105"/>
      <c r="O64" s="105"/>
      <c r="P64" s="105"/>
      <c r="Q64" s="105"/>
      <c r="R64" s="105"/>
      <c r="S64" s="105"/>
      <c r="T64" s="105"/>
      <c r="U64" s="149"/>
      <c r="V64" s="105"/>
      <c r="W64" s="105"/>
      <c r="X64" s="148"/>
      <c r="Y64" s="148"/>
      <c r="Z64" s="148"/>
      <c r="AA64" s="148"/>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row>
    <row r="65" spans="1:50" s="143" customFormat="1">
      <c r="A65" s="185"/>
      <c r="B65" s="164">
        <f>Inputs!B77</f>
        <v>0</v>
      </c>
      <c r="C65" s="160"/>
      <c r="D65" s="309">
        <f>IF(Inputs!F77=0,0,(Inputs!D77-Inputs!E77)/Inputs!F77)</f>
        <v>0</v>
      </c>
      <c r="E65" s="309">
        <f>Inputs!D77*Inputs!$E$85</f>
        <v>0</v>
      </c>
      <c r="F65" s="81">
        <f>IF(SUM(D65:E65)=0,0,Inputs!Q77)</f>
        <v>0</v>
      </c>
      <c r="G65" s="170"/>
      <c r="H65" s="314"/>
      <c r="I65" s="380">
        <f t="shared" si="15"/>
        <v>0</v>
      </c>
      <c r="J65" s="149"/>
      <c r="K65" s="149"/>
      <c r="L65" s="149"/>
      <c r="M65" s="149"/>
      <c r="N65" s="149"/>
      <c r="O65" s="149"/>
      <c r="P65" s="149"/>
      <c r="Q65" s="149"/>
      <c r="R65" s="149"/>
      <c r="S65" s="149"/>
      <c r="T65" s="149"/>
      <c r="U65" s="149"/>
      <c r="V65" s="149"/>
      <c r="W65" s="149"/>
      <c r="X65" s="148"/>
      <c r="Y65" s="148"/>
      <c r="Z65" s="148"/>
      <c r="AA65" s="148"/>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row>
    <row r="66" spans="1:50" s="143" customFormat="1">
      <c r="A66" s="185"/>
      <c r="B66" s="164">
        <f>Inputs!B78</f>
        <v>0</v>
      </c>
      <c r="C66" s="160"/>
      <c r="D66" s="309">
        <f>IF(Inputs!F78=0,0,(Inputs!D78-Inputs!E78)/Inputs!F78)</f>
        <v>0</v>
      </c>
      <c r="E66" s="309">
        <f>Inputs!D78*Inputs!$E$85</f>
        <v>0</v>
      </c>
      <c r="F66" s="81">
        <f>IF(SUM(D66:E66)=0,0,Inputs!Q78)</f>
        <v>0</v>
      </c>
      <c r="G66" s="170"/>
      <c r="H66" s="314"/>
      <c r="I66" s="380">
        <f t="shared" si="15"/>
        <v>0</v>
      </c>
      <c r="J66" s="149"/>
      <c r="K66" s="149"/>
      <c r="L66" s="149"/>
      <c r="M66" s="149"/>
      <c r="N66" s="149"/>
      <c r="O66" s="149"/>
      <c r="P66" s="149"/>
      <c r="Q66" s="149"/>
      <c r="R66" s="149"/>
      <c r="S66" s="149"/>
      <c r="T66" s="149"/>
      <c r="U66" s="149"/>
      <c r="V66" s="149"/>
      <c r="W66" s="149"/>
      <c r="X66" s="148"/>
      <c r="Y66" s="148"/>
      <c r="Z66" s="148"/>
      <c r="AA66" s="148"/>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row>
    <row r="67" spans="1:50" s="84" customFormat="1">
      <c r="A67" s="99"/>
      <c r="B67" s="164">
        <f>Inputs!B79</f>
        <v>0</v>
      </c>
      <c r="C67" s="160"/>
      <c r="D67" s="309">
        <f>IF(Inputs!F79=0,0,(Inputs!D79-Inputs!E79)/Inputs!F79)</f>
        <v>0</v>
      </c>
      <c r="E67" s="309">
        <f>Inputs!D79*Inputs!$E$85</f>
        <v>0</v>
      </c>
      <c r="F67" s="81">
        <f>IF(SUM(D67:E67)=0,0,Inputs!Q79)</f>
        <v>0</v>
      </c>
      <c r="G67" s="170"/>
      <c r="H67" s="314">
        <f t="shared" si="16"/>
        <v>0</v>
      </c>
      <c r="I67" s="380">
        <f t="shared" si="15"/>
        <v>0</v>
      </c>
      <c r="J67" s="105"/>
      <c r="K67" s="105"/>
      <c r="L67" s="105"/>
      <c r="M67" s="105"/>
      <c r="N67" s="105"/>
      <c r="O67" s="105"/>
      <c r="P67" s="105"/>
      <c r="Q67" s="105"/>
      <c r="R67" s="105"/>
      <c r="S67" s="105"/>
      <c r="T67" s="105"/>
      <c r="U67" s="149"/>
      <c r="V67" s="105"/>
      <c r="W67" s="105"/>
      <c r="X67" s="148"/>
      <c r="Y67" s="148"/>
      <c r="Z67" s="148"/>
      <c r="AA67" s="148"/>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row>
    <row r="68" spans="1:50" s="84" customFormat="1">
      <c r="A68" s="99"/>
      <c r="B68" s="164">
        <f>Inputs!B80</f>
        <v>0</v>
      </c>
      <c r="C68" s="160"/>
      <c r="D68" s="309">
        <f>IF(Inputs!F80=0,0,(Inputs!D80-Inputs!E80)/Inputs!F80)</f>
        <v>0</v>
      </c>
      <c r="E68" s="309">
        <f>Inputs!D80*Inputs!$E$85</f>
        <v>0</v>
      </c>
      <c r="F68" s="81">
        <f>IF(SUM(D68:E68)=0,0,Inputs!Q80)</f>
        <v>0</v>
      </c>
      <c r="G68" s="170"/>
      <c r="H68" s="314">
        <f t="shared" si="16"/>
        <v>0</v>
      </c>
      <c r="I68" s="380">
        <f t="shared" si="15"/>
        <v>0</v>
      </c>
      <c r="J68" s="105"/>
      <c r="K68" s="105"/>
      <c r="L68" s="105"/>
      <c r="M68" s="105"/>
      <c r="N68" s="105"/>
      <c r="O68" s="105"/>
      <c r="P68" s="105"/>
      <c r="Q68" s="105"/>
      <c r="R68" s="105"/>
      <c r="S68" s="105"/>
      <c r="T68" s="105"/>
      <c r="U68" s="149"/>
      <c r="V68" s="105"/>
      <c r="W68" s="105"/>
      <c r="X68" s="148"/>
      <c r="Y68" s="148"/>
      <c r="Z68" s="148"/>
      <c r="AA68" s="148"/>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row>
    <row r="69" spans="1:50" s="143" customFormat="1">
      <c r="A69" s="147"/>
      <c r="B69" s="175" t="s">
        <v>67</v>
      </c>
      <c r="C69" s="160"/>
      <c r="D69" s="309">
        <f>IF(Inputs!F81=0,0,(Inputs!D81-Inputs!E81)/Inputs!F81)</f>
        <v>0</v>
      </c>
      <c r="E69" s="309">
        <f>Inputs!D81*Inputs!$E$85</f>
        <v>0</v>
      </c>
      <c r="F69" s="81">
        <f>IF(SUM(D69:E69)=0,0,Inputs!Q81)</f>
        <v>0</v>
      </c>
      <c r="G69" s="170"/>
      <c r="H69" s="314"/>
      <c r="I69" s="380">
        <f t="shared" si="15"/>
        <v>0</v>
      </c>
      <c r="J69" s="149"/>
      <c r="K69" s="149"/>
      <c r="L69" s="149"/>
      <c r="M69" s="149"/>
      <c r="N69" s="149"/>
      <c r="O69" s="149"/>
      <c r="P69" s="149"/>
      <c r="Q69" s="149"/>
      <c r="R69" s="149"/>
      <c r="S69" s="149"/>
      <c r="T69" s="149"/>
      <c r="U69" s="149"/>
      <c r="V69" s="149"/>
      <c r="W69" s="149"/>
      <c r="X69" s="148"/>
      <c r="Y69" s="148"/>
      <c r="Z69" s="148"/>
      <c r="AA69" s="148"/>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row>
    <row r="70" spans="1:50" s="84" customFormat="1">
      <c r="A70" s="99"/>
      <c r="B70" s="158" t="s">
        <v>56</v>
      </c>
      <c r="C70" s="165"/>
      <c r="D70" s="310"/>
      <c r="E70" s="309">
        <f>Inputs!E89*Inputs!E85</f>
        <v>0</v>
      </c>
      <c r="F70" s="187">
        <f>IF(E70=0,0,Inputs!Q89)</f>
        <v>0</v>
      </c>
      <c r="G70" s="170"/>
      <c r="H70" s="314">
        <f>E70*F70</f>
        <v>0</v>
      </c>
      <c r="I70" s="380">
        <f t="shared" si="15"/>
        <v>0</v>
      </c>
      <c r="J70" s="105"/>
      <c r="K70" s="105"/>
      <c r="L70" s="105"/>
      <c r="M70" s="105"/>
      <c r="N70" s="105"/>
      <c r="O70" s="105"/>
      <c r="P70" s="105"/>
      <c r="Q70" s="105"/>
      <c r="R70" s="105"/>
      <c r="S70" s="105"/>
      <c r="T70" s="105"/>
      <c r="U70" s="149"/>
      <c r="V70" s="105"/>
      <c r="W70" s="105"/>
      <c r="X70" s="148"/>
      <c r="Y70" s="148"/>
      <c r="Z70" s="148"/>
      <c r="AA70" s="148"/>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row>
    <row r="71" spans="1:50" s="143" customFormat="1" ht="13.5" thickBot="1">
      <c r="A71" s="185"/>
      <c r="B71" s="313"/>
      <c r="C71" s="165"/>
      <c r="D71" s="310"/>
      <c r="E71" s="310"/>
      <c r="F71" s="246"/>
      <c r="G71" s="312"/>
      <c r="H71" s="314"/>
      <c r="I71" s="380"/>
      <c r="J71" s="149"/>
      <c r="K71" s="149"/>
      <c r="L71" s="149"/>
      <c r="M71" s="149"/>
      <c r="N71" s="149"/>
      <c r="O71" s="149"/>
      <c r="P71" s="149"/>
      <c r="Q71" s="149"/>
      <c r="R71" s="149"/>
      <c r="S71" s="149"/>
      <c r="T71" s="149"/>
      <c r="U71" s="149"/>
      <c r="V71" s="149"/>
      <c r="W71" s="149"/>
      <c r="X71" s="148"/>
      <c r="Y71" s="148"/>
      <c r="Z71" s="148"/>
      <c r="AA71" s="148"/>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row>
    <row r="72" spans="1:50" s="84" customFormat="1" ht="13.5" thickBot="1">
      <c r="A72" s="99"/>
      <c r="B72" s="67">
        <v>217480.06701030929</v>
      </c>
      <c r="C72" s="64"/>
      <c r="D72" s="29"/>
      <c r="E72" s="29"/>
      <c r="F72" s="29"/>
      <c r="G72" s="16" t="s">
        <v>61</v>
      </c>
      <c r="H72" s="360">
        <f>SUM(H61:H71)</f>
        <v>0</v>
      </c>
      <c r="I72" s="394">
        <f>SUM(I61:I71)</f>
        <v>0</v>
      </c>
      <c r="J72" s="311"/>
      <c r="K72" s="105"/>
      <c r="L72" s="105"/>
      <c r="M72" s="105"/>
      <c r="N72" s="105"/>
      <c r="O72" s="105"/>
      <c r="P72" s="105"/>
      <c r="Q72" s="105"/>
      <c r="R72" s="105"/>
      <c r="S72" s="105"/>
      <c r="T72" s="105"/>
      <c r="U72" s="149"/>
      <c r="V72" s="105"/>
      <c r="W72" s="105"/>
      <c r="X72" s="148"/>
      <c r="Y72" s="148"/>
      <c r="Z72" s="148"/>
      <c r="AA72" s="148"/>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row>
    <row r="73" spans="1:50" s="84" customFormat="1" ht="13.5" thickBot="1">
      <c r="A73" s="99"/>
      <c r="B73" s="164"/>
      <c r="C73" s="165"/>
      <c r="D73" s="165"/>
      <c r="E73" s="165"/>
      <c r="F73" s="165"/>
      <c r="G73" s="165"/>
      <c r="H73" s="316"/>
      <c r="I73" s="395"/>
      <c r="J73" s="105"/>
      <c r="K73" s="105"/>
      <c r="L73" s="105"/>
      <c r="M73" s="105"/>
      <c r="N73" s="105"/>
      <c r="O73" s="105"/>
      <c r="P73" s="105"/>
      <c r="Q73" s="105"/>
      <c r="R73" s="105"/>
      <c r="S73" s="105"/>
      <c r="T73" s="105"/>
      <c r="U73" s="149"/>
      <c r="V73" s="105"/>
      <c r="W73" s="105"/>
      <c r="X73" s="148"/>
      <c r="Y73" s="148"/>
      <c r="Z73" s="148"/>
      <c r="AA73" s="148"/>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row>
    <row r="74" spans="1:50" s="84" customFormat="1" ht="25.5">
      <c r="A74" s="99"/>
      <c r="B74" s="92" t="s">
        <v>63</v>
      </c>
      <c r="C74" s="89"/>
      <c r="D74" s="93"/>
      <c r="E74" s="93"/>
      <c r="F74" s="93"/>
      <c r="G74" s="94"/>
      <c r="H74" s="329" t="s">
        <v>53</v>
      </c>
      <c r="I74" s="396" t="s">
        <v>129</v>
      </c>
      <c r="J74" s="105"/>
      <c r="K74" s="105"/>
      <c r="L74" s="105"/>
      <c r="M74" s="105"/>
      <c r="N74" s="105"/>
      <c r="O74" s="105"/>
      <c r="P74" s="105"/>
      <c r="Q74" s="105"/>
      <c r="R74" s="105"/>
      <c r="S74" s="105"/>
      <c r="T74" s="105"/>
      <c r="U74" s="149"/>
      <c r="V74" s="105"/>
      <c r="W74" s="105"/>
      <c r="X74" s="148"/>
      <c r="Y74" s="148"/>
      <c r="Z74" s="148"/>
      <c r="AA74" s="148"/>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row>
    <row r="75" spans="1:50" s="84" customFormat="1" ht="13.5" thickBot="1">
      <c r="A75" s="99"/>
      <c r="B75" s="90"/>
      <c r="C75" s="91"/>
      <c r="D75" s="188"/>
      <c r="E75" s="188"/>
      <c r="F75" s="188"/>
      <c r="G75" s="163" t="s">
        <v>52</v>
      </c>
      <c r="H75" s="360">
        <f>H55+H72</f>
        <v>0</v>
      </c>
      <c r="I75" s="394">
        <f>I55+I72</f>
        <v>0</v>
      </c>
      <c r="J75" s="311"/>
      <c r="K75" s="105"/>
      <c r="L75" s="105"/>
      <c r="M75" s="105"/>
      <c r="N75" s="105"/>
      <c r="O75" s="105"/>
      <c r="P75" s="105"/>
      <c r="Q75" s="105"/>
      <c r="R75" s="105"/>
      <c r="S75" s="105"/>
      <c r="T75" s="105"/>
      <c r="U75" s="149"/>
      <c r="V75" s="105"/>
      <c r="W75" s="105"/>
      <c r="X75" s="148"/>
      <c r="Y75" s="148"/>
      <c r="Z75" s="148"/>
      <c r="AA75" s="148"/>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row>
    <row r="76" spans="1:50" s="84" customFormat="1" ht="13.5" thickBot="1">
      <c r="A76" s="99"/>
      <c r="B76" s="88"/>
      <c r="C76" s="72"/>
      <c r="D76" s="72"/>
      <c r="E76" s="72"/>
      <c r="F76" s="72"/>
      <c r="G76" s="72"/>
      <c r="H76" s="361"/>
      <c r="I76" s="397"/>
      <c r="J76" s="105"/>
      <c r="K76" s="105"/>
      <c r="L76" s="105"/>
      <c r="M76" s="105"/>
      <c r="N76" s="105"/>
      <c r="O76" s="105"/>
      <c r="P76" s="105"/>
      <c r="Q76" s="105"/>
      <c r="R76" s="105"/>
      <c r="S76" s="105"/>
      <c r="T76" s="105"/>
      <c r="U76" s="149"/>
      <c r="V76" s="105"/>
      <c r="W76" s="105"/>
      <c r="X76" s="148"/>
      <c r="Y76" s="148"/>
      <c r="Z76" s="148"/>
      <c r="AA76" s="148"/>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row>
    <row r="77" spans="1:50" s="84" customFormat="1" ht="13.5" thickBot="1">
      <c r="A77" s="99"/>
      <c r="B77" s="66"/>
      <c r="C77" s="64"/>
      <c r="D77" s="46"/>
      <c r="E77" s="46"/>
      <c r="F77" s="46"/>
      <c r="G77" s="16" t="s">
        <v>62</v>
      </c>
      <c r="H77" s="352">
        <f>H7-H75</f>
        <v>0</v>
      </c>
      <c r="I77" s="398">
        <f>I7-I75</f>
        <v>0</v>
      </c>
      <c r="J77" s="311"/>
      <c r="K77" s="105"/>
      <c r="L77" s="105"/>
      <c r="M77" s="105"/>
      <c r="N77" s="105"/>
      <c r="O77" s="105"/>
      <c r="P77" s="105"/>
      <c r="Q77" s="105"/>
      <c r="R77" s="105"/>
      <c r="S77" s="105"/>
      <c r="T77" s="105"/>
      <c r="U77" s="149"/>
      <c r="V77" s="105"/>
      <c r="W77" s="105"/>
      <c r="X77" s="148"/>
      <c r="Y77" s="148"/>
      <c r="Z77" s="148"/>
      <c r="AA77" s="148"/>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row>
    <row r="78" spans="1:50" s="84" customFormat="1">
      <c r="A78" s="99"/>
      <c r="B78" s="99"/>
      <c r="C78" s="99"/>
      <c r="D78" s="99"/>
      <c r="E78" s="99"/>
      <c r="F78" s="99"/>
      <c r="G78" s="99"/>
      <c r="H78" s="99"/>
      <c r="I78" s="99"/>
      <c r="J78" s="105"/>
      <c r="K78" s="105"/>
      <c r="L78" s="105"/>
      <c r="M78" s="105"/>
      <c r="N78" s="105"/>
      <c r="O78" s="105"/>
      <c r="P78" s="105"/>
      <c r="Q78" s="105"/>
      <c r="R78" s="105"/>
      <c r="S78" s="105"/>
      <c r="T78" s="105"/>
      <c r="U78" s="149"/>
      <c r="V78" s="105"/>
      <c r="W78" s="105"/>
      <c r="X78" s="148"/>
      <c r="Y78" s="148"/>
      <c r="Z78" s="148"/>
      <c r="AA78" s="148"/>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row>
    <row r="79" spans="1:50" s="84" customFormat="1">
      <c r="A79" s="99"/>
      <c r="B79" s="99"/>
      <c r="C79" s="99"/>
      <c r="D79" s="99"/>
      <c r="E79" s="99"/>
      <c r="F79" s="99"/>
      <c r="G79" s="99"/>
      <c r="H79" s="99"/>
      <c r="I79" s="99"/>
      <c r="J79" s="105"/>
      <c r="K79" s="105"/>
      <c r="L79" s="105"/>
      <c r="M79" s="105"/>
      <c r="N79" s="105"/>
      <c r="O79" s="105"/>
      <c r="P79" s="105"/>
      <c r="Q79" s="105"/>
      <c r="R79" s="105"/>
      <c r="S79" s="105"/>
      <c r="T79" s="105"/>
      <c r="U79" s="149"/>
      <c r="V79" s="105"/>
      <c r="W79" s="105"/>
      <c r="X79" s="148"/>
      <c r="Y79" s="148"/>
      <c r="Z79" s="148"/>
      <c r="AA79" s="148"/>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row>
    <row r="80" spans="1:50" s="84" customFormat="1">
      <c r="A80" s="99"/>
      <c r="B80" s="99"/>
      <c r="C80" s="99"/>
      <c r="D80" s="99"/>
      <c r="E80" s="99"/>
      <c r="F80" s="99"/>
      <c r="G80" s="99"/>
      <c r="H80" s="99"/>
      <c r="I80" s="99"/>
      <c r="J80" s="105"/>
      <c r="K80" s="105"/>
      <c r="L80" s="105"/>
      <c r="M80" s="105"/>
      <c r="N80" s="105"/>
      <c r="O80" s="105"/>
      <c r="P80" s="105"/>
      <c r="Q80" s="105"/>
      <c r="R80" s="105"/>
      <c r="S80" s="105"/>
      <c r="T80" s="105"/>
      <c r="U80" s="149"/>
      <c r="V80" s="105"/>
      <c r="W80" s="105"/>
      <c r="X80" s="148"/>
      <c r="Y80" s="148"/>
      <c r="Z80" s="148"/>
      <c r="AA80" s="148"/>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row>
    <row r="81" spans="1:50" s="84" customFormat="1">
      <c r="A81" s="99"/>
      <c r="B81" s="99"/>
      <c r="C81" s="99"/>
      <c r="D81" s="99"/>
      <c r="E81" s="99"/>
      <c r="F81" s="99"/>
      <c r="G81" s="99"/>
      <c r="H81" s="99"/>
      <c r="I81" s="99"/>
      <c r="J81" s="105"/>
      <c r="K81" s="105"/>
      <c r="L81" s="105"/>
      <c r="M81" s="105"/>
      <c r="N81" s="105"/>
      <c r="O81" s="105"/>
      <c r="P81" s="105"/>
      <c r="Q81" s="105"/>
      <c r="R81" s="105"/>
      <c r="S81" s="105"/>
      <c r="T81" s="105"/>
      <c r="U81" s="149"/>
      <c r="V81" s="105"/>
      <c r="W81" s="105"/>
      <c r="X81" s="148"/>
      <c r="Y81" s="148"/>
      <c r="Z81" s="148"/>
      <c r="AA81" s="148"/>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row>
    <row r="82" spans="1:50" s="84" customFormat="1">
      <c r="A82" s="99"/>
      <c r="B82" s="99"/>
      <c r="C82" s="99"/>
      <c r="D82" s="99"/>
      <c r="E82" s="99"/>
      <c r="F82" s="99"/>
      <c r="G82" s="99"/>
      <c r="H82" s="99"/>
      <c r="I82" s="99"/>
      <c r="J82" s="105"/>
      <c r="K82" s="105"/>
      <c r="L82" s="105"/>
      <c r="M82" s="105"/>
      <c r="N82" s="105"/>
      <c r="O82" s="105"/>
      <c r="P82" s="105"/>
      <c r="Q82" s="105"/>
      <c r="R82" s="105"/>
      <c r="S82" s="105"/>
      <c r="T82" s="105"/>
      <c r="U82" s="149"/>
      <c r="V82" s="105"/>
      <c r="W82" s="105"/>
      <c r="X82" s="148"/>
      <c r="Y82" s="148"/>
      <c r="Z82" s="148"/>
      <c r="AA82" s="148"/>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row>
    <row r="83" spans="1:50" s="84" customFormat="1">
      <c r="A83" s="99"/>
      <c r="B83" s="99"/>
      <c r="C83" s="99"/>
      <c r="D83" s="99"/>
      <c r="E83" s="99"/>
      <c r="F83" s="99"/>
      <c r="G83" s="99"/>
      <c r="H83" s="99"/>
      <c r="I83" s="99"/>
      <c r="J83" s="105"/>
      <c r="K83" s="105"/>
      <c r="L83" s="105"/>
      <c r="M83" s="105"/>
      <c r="N83" s="105"/>
      <c r="O83" s="105"/>
      <c r="P83" s="105"/>
      <c r="Q83" s="105"/>
      <c r="R83" s="105"/>
      <c r="S83" s="105"/>
      <c r="T83" s="105"/>
      <c r="U83" s="149"/>
      <c r="V83" s="105"/>
      <c r="W83" s="105"/>
      <c r="X83" s="148"/>
      <c r="Y83" s="148"/>
      <c r="Z83" s="148"/>
      <c r="AA83" s="148"/>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row>
    <row r="84" spans="1:50" s="84" customFormat="1">
      <c r="A84" s="99"/>
      <c r="B84" s="99"/>
      <c r="C84" s="99"/>
      <c r="D84" s="99"/>
      <c r="E84" s="99"/>
      <c r="F84" s="99"/>
      <c r="G84" s="99"/>
      <c r="H84" s="99"/>
      <c r="I84" s="99"/>
      <c r="J84" s="105"/>
      <c r="K84" s="105"/>
      <c r="L84" s="105"/>
      <c r="M84" s="105"/>
      <c r="N84" s="105"/>
      <c r="O84" s="105"/>
      <c r="P84" s="105"/>
      <c r="Q84" s="105"/>
      <c r="R84" s="105"/>
      <c r="S84" s="105"/>
      <c r="T84" s="105"/>
      <c r="U84" s="149"/>
      <c r="V84" s="105"/>
      <c r="W84" s="105"/>
      <c r="X84" s="148"/>
      <c r="Y84" s="148"/>
      <c r="Z84" s="148"/>
      <c r="AA84" s="148"/>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row>
    <row r="85" spans="1:50" s="84" customFormat="1">
      <c r="A85" s="99"/>
      <c r="B85" s="99"/>
      <c r="C85" s="99"/>
      <c r="D85" s="99"/>
      <c r="E85" s="99"/>
      <c r="F85" s="99"/>
      <c r="G85" s="99"/>
      <c r="H85" s="99"/>
      <c r="I85" s="99"/>
      <c r="J85" s="105"/>
      <c r="K85" s="105"/>
      <c r="L85" s="105"/>
      <c r="M85" s="105"/>
      <c r="N85" s="105"/>
      <c r="O85" s="105"/>
      <c r="P85" s="105"/>
      <c r="Q85" s="105"/>
      <c r="R85" s="105"/>
      <c r="S85" s="105"/>
      <c r="T85" s="105"/>
      <c r="U85" s="149"/>
      <c r="V85" s="105"/>
      <c r="W85" s="105"/>
      <c r="X85" s="148"/>
      <c r="Y85" s="148"/>
      <c r="Z85" s="148"/>
      <c r="AA85" s="148"/>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row>
    <row r="86" spans="1:50" s="84" customFormat="1">
      <c r="A86" s="99"/>
      <c r="B86" s="99"/>
      <c r="C86" s="99"/>
      <c r="D86" s="99"/>
      <c r="E86" s="99"/>
      <c r="F86" s="99"/>
      <c r="G86" s="99"/>
      <c r="H86" s="99"/>
      <c r="I86" s="99"/>
      <c r="J86" s="105"/>
      <c r="K86" s="105"/>
      <c r="L86" s="105"/>
      <c r="M86" s="105"/>
      <c r="N86" s="105"/>
      <c r="O86" s="105"/>
      <c r="P86" s="105"/>
      <c r="Q86" s="105"/>
      <c r="R86" s="105"/>
      <c r="S86" s="105"/>
      <c r="T86" s="105"/>
      <c r="U86" s="149"/>
      <c r="V86" s="105"/>
      <c r="W86" s="105"/>
      <c r="X86" s="148"/>
      <c r="Y86" s="148"/>
      <c r="Z86" s="148"/>
      <c r="AA86" s="148"/>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row>
    <row r="87" spans="1:50" s="84" customFormat="1">
      <c r="A87" s="99"/>
      <c r="B87" s="99"/>
      <c r="C87" s="99"/>
      <c r="D87" s="99"/>
      <c r="E87" s="99"/>
      <c r="F87" s="99"/>
      <c r="G87" s="99"/>
      <c r="H87" s="99"/>
      <c r="I87" s="99"/>
      <c r="J87" s="105"/>
      <c r="K87" s="105"/>
      <c r="L87" s="105"/>
      <c r="M87" s="105"/>
      <c r="N87" s="105"/>
      <c r="O87" s="105"/>
      <c r="P87" s="105"/>
      <c r="Q87" s="105"/>
      <c r="R87" s="105"/>
      <c r="S87" s="105"/>
      <c r="T87" s="105"/>
      <c r="U87" s="149"/>
      <c r="V87" s="105"/>
      <c r="W87" s="105"/>
      <c r="X87" s="148"/>
      <c r="Y87" s="148"/>
      <c r="Z87" s="148"/>
      <c r="AA87" s="148"/>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row>
    <row r="88" spans="1:50" s="84" customFormat="1">
      <c r="A88" s="99"/>
      <c r="B88" s="99"/>
      <c r="C88" s="99"/>
      <c r="D88" s="99"/>
      <c r="E88" s="99"/>
      <c r="F88" s="99"/>
      <c r="G88" s="99"/>
      <c r="H88" s="99"/>
      <c r="I88" s="99"/>
      <c r="J88" s="105"/>
      <c r="K88" s="105"/>
      <c r="L88" s="105"/>
      <c r="M88" s="105"/>
      <c r="N88" s="105"/>
      <c r="O88" s="105"/>
      <c r="P88" s="105"/>
      <c r="Q88" s="105"/>
      <c r="R88" s="105"/>
      <c r="S88" s="105"/>
      <c r="T88" s="105"/>
      <c r="U88" s="149"/>
      <c r="V88" s="105"/>
      <c r="W88" s="105"/>
      <c r="X88" s="148"/>
      <c r="Y88" s="148"/>
      <c r="Z88" s="148"/>
      <c r="AA88" s="148"/>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row>
    <row r="89" spans="1:50" s="84" customFormat="1">
      <c r="A89" s="99"/>
      <c r="B89" s="99"/>
      <c r="C89" s="99"/>
      <c r="D89" s="99"/>
      <c r="E89" s="99"/>
      <c r="F89" s="99"/>
      <c r="G89" s="99"/>
      <c r="H89" s="99"/>
      <c r="I89" s="99"/>
      <c r="J89" s="105"/>
      <c r="K89" s="105"/>
      <c r="L89" s="105"/>
      <c r="M89" s="105"/>
      <c r="N89" s="105"/>
      <c r="O89" s="105"/>
      <c r="P89" s="105"/>
      <c r="Q89" s="105"/>
      <c r="R89" s="105"/>
      <c r="S89" s="105"/>
      <c r="T89" s="105"/>
      <c r="U89" s="149"/>
      <c r="V89" s="105"/>
      <c r="W89" s="105"/>
      <c r="X89" s="148"/>
      <c r="Y89" s="148"/>
      <c r="Z89" s="148"/>
      <c r="AA89" s="148"/>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row>
    <row r="90" spans="1:50" s="84" customFormat="1">
      <c r="A90" s="99"/>
      <c r="B90" s="99"/>
      <c r="C90" s="99"/>
      <c r="D90" s="99"/>
      <c r="E90" s="99"/>
      <c r="F90" s="99"/>
      <c r="G90" s="99"/>
      <c r="H90" s="99"/>
      <c r="I90" s="99"/>
      <c r="J90" s="105"/>
      <c r="K90" s="105"/>
      <c r="L90" s="105"/>
      <c r="M90" s="105"/>
      <c r="N90" s="105"/>
      <c r="O90" s="105"/>
      <c r="P90" s="105"/>
      <c r="Q90" s="105"/>
      <c r="R90" s="105"/>
      <c r="S90" s="105"/>
      <c r="T90" s="105"/>
      <c r="U90" s="149"/>
      <c r="V90" s="105"/>
      <c r="W90" s="105"/>
      <c r="X90" s="148"/>
      <c r="Y90" s="148"/>
      <c r="Z90" s="148"/>
      <c r="AA90" s="148"/>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row>
    <row r="91" spans="1:50" s="84" customFormat="1">
      <c r="A91" s="99"/>
      <c r="B91" s="99"/>
      <c r="C91" s="99"/>
      <c r="D91" s="99"/>
      <c r="E91" s="99"/>
      <c r="F91" s="99"/>
      <c r="G91" s="99"/>
      <c r="H91" s="99"/>
      <c r="I91" s="99"/>
      <c r="J91" s="105"/>
      <c r="K91" s="105"/>
      <c r="L91" s="105"/>
      <c r="M91" s="105"/>
      <c r="N91" s="105"/>
      <c r="O91" s="105"/>
      <c r="P91" s="105"/>
      <c r="Q91" s="105"/>
      <c r="R91" s="105"/>
      <c r="S91" s="105"/>
      <c r="T91" s="105"/>
      <c r="U91" s="149"/>
      <c r="V91" s="105"/>
      <c r="W91" s="105"/>
      <c r="X91" s="148"/>
      <c r="Y91" s="148"/>
      <c r="Z91" s="148"/>
      <c r="AA91" s="148"/>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row>
    <row r="92" spans="1:50" s="84" customFormat="1">
      <c r="A92" s="99"/>
      <c r="B92" s="99"/>
      <c r="C92" s="99"/>
      <c r="D92" s="99"/>
      <c r="E92" s="99"/>
      <c r="F92" s="99"/>
      <c r="G92" s="99"/>
      <c r="H92" s="99"/>
      <c r="I92" s="99"/>
      <c r="J92" s="105"/>
      <c r="K92" s="105"/>
      <c r="L92" s="105"/>
      <c r="M92" s="105"/>
      <c r="N92" s="105"/>
      <c r="O92" s="105"/>
      <c r="P92" s="105"/>
      <c r="Q92" s="105"/>
      <c r="R92" s="105"/>
      <c r="S92" s="105"/>
      <c r="T92" s="105"/>
      <c r="U92" s="149"/>
      <c r="V92" s="105"/>
      <c r="W92" s="105"/>
      <c r="X92" s="148"/>
      <c r="Y92" s="148"/>
      <c r="Z92" s="148"/>
      <c r="AA92" s="148"/>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row>
    <row r="93" spans="1:50" s="84" customFormat="1">
      <c r="A93" s="99"/>
      <c r="B93" s="99"/>
      <c r="C93" s="99"/>
      <c r="D93" s="99"/>
      <c r="E93" s="99"/>
      <c r="F93" s="99"/>
      <c r="G93" s="99"/>
      <c r="H93" s="99"/>
      <c r="I93" s="99"/>
      <c r="J93" s="105"/>
      <c r="K93" s="105"/>
      <c r="L93" s="105"/>
      <c r="M93" s="105"/>
      <c r="N93" s="105"/>
      <c r="O93" s="105"/>
      <c r="P93" s="105"/>
      <c r="Q93" s="105"/>
      <c r="R93" s="105"/>
      <c r="S93" s="105"/>
      <c r="T93" s="105"/>
      <c r="U93" s="149"/>
      <c r="V93" s="105"/>
      <c r="W93" s="105"/>
      <c r="X93" s="148"/>
      <c r="Y93" s="148"/>
      <c r="Z93" s="148"/>
      <c r="AA93" s="148"/>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row>
    <row r="94" spans="1:50" s="84" customFormat="1">
      <c r="A94" s="99"/>
      <c r="B94" s="99"/>
      <c r="C94" s="99"/>
      <c r="D94" s="99"/>
      <c r="E94" s="99"/>
      <c r="F94" s="99"/>
      <c r="G94" s="99"/>
      <c r="H94" s="99"/>
      <c r="I94" s="99"/>
      <c r="J94" s="105"/>
      <c r="K94" s="105"/>
      <c r="L94" s="105"/>
      <c r="M94" s="105"/>
      <c r="N94" s="105"/>
      <c r="O94" s="105"/>
      <c r="P94" s="105"/>
      <c r="Q94" s="105"/>
      <c r="R94" s="105"/>
      <c r="S94" s="105"/>
      <c r="T94" s="105"/>
      <c r="U94" s="149"/>
      <c r="V94" s="105"/>
      <c r="W94" s="105"/>
      <c r="X94" s="148"/>
      <c r="Y94" s="148"/>
      <c r="Z94" s="148"/>
      <c r="AA94" s="148"/>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row>
    <row r="95" spans="1:50" s="84" customFormat="1">
      <c r="A95" s="99"/>
      <c r="B95" s="99"/>
      <c r="C95" s="99"/>
      <c r="D95" s="99"/>
      <c r="E95" s="99"/>
      <c r="F95" s="99"/>
      <c r="G95" s="99"/>
      <c r="H95" s="99"/>
      <c r="I95" s="99"/>
      <c r="J95" s="105"/>
      <c r="K95" s="105"/>
      <c r="L95" s="105"/>
      <c r="M95" s="105"/>
      <c r="N95" s="105"/>
      <c r="O95" s="105"/>
      <c r="P95" s="105"/>
      <c r="Q95" s="105"/>
      <c r="R95" s="105"/>
      <c r="S95" s="105"/>
      <c r="T95" s="105"/>
      <c r="U95" s="149"/>
      <c r="V95" s="105"/>
      <c r="W95" s="10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row>
  </sheetData>
  <sheetProtection sheet="1" objects="1" scenarios="1"/>
  <mergeCells count="1">
    <mergeCell ref="C29:G29"/>
  </mergeCells>
  <dataValidations count="3">
    <dataValidation type="list" allowBlank="1" showInputMessage="1" showErrorMessage="1" sqref="E11:E16">
      <formula1>$N$11:$N$13</formula1>
    </dataValidation>
    <dataValidation type="list" allowBlank="1" showInputMessage="1" showErrorMessage="1" sqref="B11:B16">
      <formula1>$U$10:$U$17</formula1>
    </dataValidation>
    <dataValidation type="decimal" operator="greaterThanOrEqual" allowBlank="1" showInputMessage="1" showErrorMessage="1" sqref="C11:C16">
      <formula1>0</formula1>
    </dataValidation>
  </dataValidations>
  <printOptions horizontalCentered="1"/>
  <pageMargins left="1" right="1" top="0.75" bottom="0.75" header="0.3" footer="0.3"/>
  <pageSetup scale="84"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95"/>
  <sheetViews>
    <sheetView showZeros="0" workbookViewId="0"/>
  </sheetViews>
  <sheetFormatPr defaultRowHeight="12.75"/>
  <cols>
    <col min="1" max="1" width="26.28515625" style="185" customWidth="1"/>
    <col min="2" max="2" width="26.85546875" style="185" customWidth="1"/>
    <col min="3" max="3" width="11" style="185" customWidth="1"/>
    <col min="4" max="4" width="10.7109375" style="185" customWidth="1"/>
    <col min="5" max="5" width="15.140625" style="185" customWidth="1"/>
    <col min="6" max="6" width="9.42578125" style="185" customWidth="1"/>
    <col min="7" max="7" width="7.7109375" style="185" customWidth="1"/>
    <col min="8" max="8" width="10.42578125" style="185" customWidth="1"/>
    <col min="9" max="9" width="12.140625" style="185" customWidth="1"/>
    <col min="10" max="10" width="9.140625" style="149"/>
    <col min="11" max="11" width="9.7109375" style="149" customWidth="1"/>
    <col min="12" max="12" width="20.42578125" style="149" hidden="1" customWidth="1"/>
    <col min="13" max="23" width="9.140625" style="149" hidden="1" customWidth="1"/>
    <col min="24" max="50" width="9.140625" style="185"/>
    <col min="51" max="16384" width="9.140625" style="157"/>
  </cols>
  <sheetData>
    <row r="1" spans="1:27" ht="18.75" thickBot="1">
      <c r="B1" s="31" t="str">
        <f>Inputs!B17</f>
        <v>Phase II</v>
      </c>
      <c r="C1" s="142"/>
      <c r="D1" s="142"/>
      <c r="E1" s="119">
        <f>IF(PhaseII="No",0,Inputs!G18)</f>
        <v>0</v>
      </c>
      <c r="F1" s="151" t="s">
        <v>77</v>
      </c>
      <c r="G1" s="142"/>
      <c r="H1" s="142"/>
      <c r="I1" s="31"/>
      <c r="L1" s="253" t="s">
        <v>89</v>
      </c>
      <c r="M1" s="256" t="str">
        <f>IF(Inputs!$B$48=0,"",Inputs!$B$48)</f>
        <v/>
      </c>
      <c r="N1" s="253" t="str">
        <f>IF(Inputs!$B$49=0,"",Inputs!$B$49)</f>
        <v/>
      </c>
      <c r="O1" s="253" t="str">
        <f>IF(Inputs!B50=0,"",Inputs!B50)</f>
        <v/>
      </c>
      <c r="P1" s="253" t="str">
        <f>IF(Inputs!B51=0,"",Inputs!B51)</f>
        <v/>
      </c>
      <c r="Q1" s="253" t="str">
        <f>IF(Inputs!B52=0,"",Inputs!B52)</f>
        <v/>
      </c>
      <c r="R1" s="253" t="str">
        <f>IF(Inputs!B53=0,"",Inputs!B53)</f>
        <v/>
      </c>
      <c r="S1" s="253" t="str">
        <f>IF(Inputs!B54=0,"",Inputs!B54)</f>
        <v/>
      </c>
      <c r="T1" s="253" t="str">
        <f>IF(Inputs!B55=0,"",Inputs!B55)</f>
        <v/>
      </c>
      <c r="U1" s="253" t="str">
        <f>IF(Inputs!B56=0,"",Inputs!B56)</f>
        <v/>
      </c>
      <c r="V1" s="253" t="str">
        <f>IF(Inputs!B57=0,"",Inputs!B57)</f>
        <v/>
      </c>
      <c r="W1" s="254" t="s">
        <v>24</v>
      </c>
    </row>
    <row r="2" spans="1:27" ht="30" customHeight="1" thickBot="1">
      <c r="B2" s="28" t="s">
        <v>134</v>
      </c>
      <c r="C2" s="74"/>
      <c r="D2" s="75"/>
      <c r="E2" s="75"/>
      <c r="F2" s="28"/>
      <c r="G2" s="78"/>
      <c r="H2" s="77" t="s">
        <v>53</v>
      </c>
      <c r="I2" s="79" t="s">
        <v>129</v>
      </c>
      <c r="K2" s="150"/>
      <c r="L2" s="248">
        <f t="shared" ref="L2:L7" si="0">B11</f>
        <v>0</v>
      </c>
      <c r="M2" s="251">
        <f t="shared" ref="M2:V2" si="1">IF(M$1=$L2,$L11,0)</f>
        <v>0</v>
      </c>
      <c r="N2" s="251">
        <f t="shared" si="1"/>
        <v>0</v>
      </c>
      <c r="O2" s="251">
        <f t="shared" si="1"/>
        <v>0</v>
      </c>
      <c r="P2" s="251">
        <f t="shared" si="1"/>
        <v>0</v>
      </c>
      <c r="Q2" s="251">
        <f t="shared" si="1"/>
        <v>0</v>
      </c>
      <c r="R2" s="251">
        <f t="shared" si="1"/>
        <v>0</v>
      </c>
      <c r="S2" s="251">
        <f t="shared" si="1"/>
        <v>0</v>
      </c>
      <c r="T2" s="251">
        <f t="shared" si="1"/>
        <v>0</v>
      </c>
      <c r="U2" s="251">
        <f t="shared" si="1"/>
        <v>0</v>
      </c>
      <c r="V2" s="251">
        <f t="shared" si="1"/>
        <v>0</v>
      </c>
      <c r="W2" s="255">
        <f t="shared" ref="W2:W7" si="2">SUM(M2:V2)</f>
        <v>0</v>
      </c>
    </row>
    <row r="3" spans="1:27">
      <c r="B3" s="169"/>
      <c r="C3" s="242" t="s">
        <v>35</v>
      </c>
      <c r="D3" s="243" t="s">
        <v>23</v>
      </c>
      <c r="E3" s="165"/>
      <c r="F3" s="243" t="s">
        <v>1</v>
      </c>
      <c r="G3" s="192"/>
      <c r="H3" s="178" t="s">
        <v>24</v>
      </c>
      <c r="I3" s="61" t="s">
        <v>24</v>
      </c>
      <c r="L3" s="248">
        <f t="shared" si="0"/>
        <v>0</v>
      </c>
      <c r="M3" s="251">
        <f t="shared" ref="M3:V3" si="3">IF(M$1=$L3,$L12,0)</f>
        <v>0</v>
      </c>
      <c r="N3" s="251">
        <f t="shared" si="3"/>
        <v>0</v>
      </c>
      <c r="O3" s="251">
        <f t="shared" si="3"/>
        <v>0</v>
      </c>
      <c r="P3" s="251">
        <f t="shared" si="3"/>
        <v>0</v>
      </c>
      <c r="Q3" s="251">
        <f t="shared" si="3"/>
        <v>0</v>
      </c>
      <c r="R3" s="251">
        <f t="shared" si="3"/>
        <v>0</v>
      </c>
      <c r="S3" s="251">
        <f t="shared" si="3"/>
        <v>0</v>
      </c>
      <c r="T3" s="251">
        <f t="shared" si="3"/>
        <v>0</v>
      </c>
      <c r="U3" s="251">
        <f t="shared" si="3"/>
        <v>0</v>
      </c>
      <c r="V3" s="251">
        <f t="shared" si="3"/>
        <v>0</v>
      </c>
      <c r="W3" s="255">
        <f t="shared" si="2"/>
        <v>0</v>
      </c>
    </row>
    <row r="4" spans="1:27">
      <c r="B4" s="17" t="s">
        <v>119</v>
      </c>
      <c r="C4" s="118">
        <f>IF(E1=0,0,Inputs!G12)</f>
        <v>0</v>
      </c>
      <c r="D4" s="244">
        <f>IF(E1=0,0,Inputs!G10)</f>
        <v>0</v>
      </c>
      <c r="E4" s="298">
        <f>Inputs!H10</f>
        <v>0</v>
      </c>
      <c r="F4" s="244">
        <f>IF(E1=0,0,Inputs!G13)</f>
        <v>0</v>
      </c>
      <c r="G4" s="177">
        <f>Inputs!H13</f>
        <v>0</v>
      </c>
      <c r="H4" s="347">
        <f>IF(E1=0,0,Inputs!Q13)</f>
        <v>0</v>
      </c>
      <c r="I4" s="376">
        <f>IF(C4=0,0,H4/$C$4)</f>
        <v>0</v>
      </c>
      <c r="L4" s="248">
        <f t="shared" si="0"/>
        <v>0</v>
      </c>
      <c r="M4" s="251">
        <f t="shared" ref="M4:V4" si="4">IF(M$1=$L4,$L13,0)</f>
        <v>0</v>
      </c>
      <c r="N4" s="251">
        <f t="shared" si="4"/>
        <v>0</v>
      </c>
      <c r="O4" s="251">
        <f t="shared" si="4"/>
        <v>0</v>
      </c>
      <c r="P4" s="251">
        <f t="shared" si="4"/>
        <v>0</v>
      </c>
      <c r="Q4" s="251">
        <f t="shared" si="4"/>
        <v>0</v>
      </c>
      <c r="R4" s="251">
        <f t="shared" si="4"/>
        <v>0</v>
      </c>
      <c r="S4" s="251">
        <f t="shared" si="4"/>
        <v>0</v>
      </c>
      <c r="T4" s="251">
        <f t="shared" si="4"/>
        <v>0</v>
      </c>
      <c r="U4" s="251">
        <f t="shared" si="4"/>
        <v>0</v>
      </c>
      <c r="V4" s="251">
        <f t="shared" si="4"/>
        <v>0</v>
      </c>
      <c r="W4" s="255">
        <f t="shared" si="2"/>
        <v>0</v>
      </c>
    </row>
    <row r="5" spans="1:27">
      <c r="B5" s="164" t="s">
        <v>120</v>
      </c>
      <c r="C5" s="245">
        <f>IF(E1=0,0,Inputs!G22)</f>
        <v>0</v>
      </c>
      <c r="D5" s="116">
        <f>IF(E1=0,0,Inputs!G20)</f>
        <v>0</v>
      </c>
      <c r="E5" s="116">
        <f>Inputs!H20</f>
        <v>0</v>
      </c>
      <c r="F5" s="116">
        <f>IF(E1=0,0,Inputs!G23)</f>
        <v>0</v>
      </c>
      <c r="G5" s="177">
        <f>Inputs!H23</f>
        <v>0</v>
      </c>
      <c r="H5" s="347">
        <f>IF(E1=0,0,Inputs!Q23)</f>
        <v>0</v>
      </c>
      <c r="I5" s="376">
        <f>IF(C5=0,0,H5/$C$5)</f>
        <v>0</v>
      </c>
      <c r="L5" s="248">
        <f t="shared" si="0"/>
        <v>0</v>
      </c>
      <c r="M5" s="251">
        <f t="shared" ref="M5:V5" si="5">IF(M$1=$L5,$L14,0)</f>
        <v>0</v>
      </c>
      <c r="N5" s="251">
        <f t="shared" si="5"/>
        <v>0</v>
      </c>
      <c r="O5" s="251">
        <f t="shared" si="5"/>
        <v>0</v>
      </c>
      <c r="P5" s="251">
        <f t="shared" si="5"/>
        <v>0</v>
      </c>
      <c r="Q5" s="251">
        <f t="shared" si="5"/>
        <v>0</v>
      </c>
      <c r="R5" s="251">
        <f t="shared" si="5"/>
        <v>0</v>
      </c>
      <c r="S5" s="251">
        <f t="shared" si="5"/>
        <v>0</v>
      </c>
      <c r="T5" s="251">
        <f t="shared" si="5"/>
        <v>0</v>
      </c>
      <c r="U5" s="251">
        <f t="shared" si="5"/>
        <v>0</v>
      </c>
      <c r="V5" s="251">
        <f t="shared" si="5"/>
        <v>0</v>
      </c>
      <c r="W5" s="255">
        <f t="shared" si="2"/>
        <v>0</v>
      </c>
    </row>
    <row r="6" spans="1:27" ht="13.5" thickBot="1">
      <c r="B6" s="164"/>
      <c r="C6" s="160"/>
      <c r="D6" s="165"/>
      <c r="E6" s="165"/>
      <c r="F6" s="165"/>
      <c r="G6" s="177"/>
      <c r="H6" s="347"/>
      <c r="I6" s="376"/>
      <c r="L6" s="248">
        <f t="shared" si="0"/>
        <v>0</v>
      </c>
      <c r="M6" s="251">
        <f t="shared" ref="M6:V6" si="6">IF(M$1=$L6,$L15,0)</f>
        <v>0</v>
      </c>
      <c r="N6" s="251">
        <f t="shared" si="6"/>
        <v>0</v>
      </c>
      <c r="O6" s="251">
        <f t="shared" si="6"/>
        <v>0</v>
      </c>
      <c r="P6" s="251">
        <f t="shared" si="6"/>
        <v>0</v>
      </c>
      <c r="Q6" s="251">
        <f t="shared" si="6"/>
        <v>0</v>
      </c>
      <c r="R6" s="251">
        <f t="shared" si="6"/>
        <v>0</v>
      </c>
      <c r="S6" s="251">
        <f t="shared" si="6"/>
        <v>0</v>
      </c>
      <c r="T6" s="251">
        <f t="shared" si="6"/>
        <v>0</v>
      </c>
      <c r="U6" s="251">
        <f t="shared" si="6"/>
        <v>0</v>
      </c>
      <c r="V6" s="251">
        <f t="shared" si="6"/>
        <v>0</v>
      </c>
      <c r="W6" s="255">
        <f t="shared" si="2"/>
        <v>0</v>
      </c>
    </row>
    <row r="7" spans="1:27" ht="13.5" thickBot="1">
      <c r="B7" s="80"/>
      <c r="C7" s="64"/>
      <c r="D7" s="29"/>
      <c r="E7" s="29"/>
      <c r="F7" s="29"/>
      <c r="G7" s="65" t="s">
        <v>118</v>
      </c>
      <c r="H7" s="348">
        <f>H5-H4</f>
        <v>0</v>
      </c>
      <c r="I7" s="377">
        <f>IF(C5=0,0,H7/C5)</f>
        <v>0</v>
      </c>
      <c r="L7" s="258">
        <f t="shared" si="0"/>
        <v>0</v>
      </c>
      <c r="M7" s="252">
        <f t="shared" ref="M7:V7" si="7">IF(M$1=$L7,$L16,0)</f>
        <v>0</v>
      </c>
      <c r="N7" s="252">
        <f t="shared" si="7"/>
        <v>0</v>
      </c>
      <c r="O7" s="252">
        <f t="shared" si="7"/>
        <v>0</v>
      </c>
      <c r="P7" s="252">
        <f t="shared" si="7"/>
        <v>0</v>
      </c>
      <c r="Q7" s="252">
        <f t="shared" si="7"/>
        <v>0</v>
      </c>
      <c r="R7" s="252">
        <f t="shared" si="7"/>
        <v>0</v>
      </c>
      <c r="S7" s="252">
        <f t="shared" si="7"/>
        <v>0</v>
      </c>
      <c r="T7" s="252">
        <f t="shared" si="7"/>
        <v>0</v>
      </c>
      <c r="U7" s="252">
        <f t="shared" si="7"/>
        <v>0</v>
      </c>
      <c r="V7" s="252">
        <f t="shared" si="7"/>
        <v>0</v>
      </c>
      <c r="W7" s="259">
        <f t="shared" si="2"/>
        <v>0</v>
      </c>
    </row>
    <row r="8" spans="1:27" ht="13.5" thickBot="1">
      <c r="B8" s="38"/>
      <c r="C8" s="38"/>
      <c r="D8" s="30"/>
      <c r="E8" s="30"/>
      <c r="F8" s="30"/>
      <c r="G8" s="30"/>
      <c r="H8" s="326"/>
      <c r="I8" s="342" t="str">
        <f>IF(H8=0,"",H8/$C$5)</f>
        <v/>
      </c>
      <c r="L8" s="251" t="s">
        <v>24</v>
      </c>
      <c r="M8" s="251">
        <f>SUM(M2:M7)</f>
        <v>0</v>
      </c>
      <c r="N8" s="251">
        <f t="shared" ref="N8:V8" si="8">SUM(N2:N7)</f>
        <v>0</v>
      </c>
      <c r="O8" s="251">
        <f t="shared" si="8"/>
        <v>0</v>
      </c>
      <c r="P8" s="251">
        <f t="shared" si="8"/>
        <v>0</v>
      </c>
      <c r="Q8" s="251">
        <f t="shared" si="8"/>
        <v>0</v>
      </c>
      <c r="R8" s="251">
        <f t="shared" si="8"/>
        <v>0</v>
      </c>
      <c r="S8" s="251">
        <f t="shared" si="8"/>
        <v>0</v>
      </c>
      <c r="T8" s="251">
        <f t="shared" si="8"/>
        <v>0</v>
      </c>
      <c r="U8" s="251">
        <f t="shared" si="8"/>
        <v>0</v>
      </c>
      <c r="V8" s="251">
        <f t="shared" si="8"/>
        <v>0</v>
      </c>
    </row>
    <row r="9" spans="1:27" ht="26.25" thickBot="1">
      <c r="B9" s="28" t="s">
        <v>54</v>
      </c>
      <c r="C9" s="74"/>
      <c r="D9" s="75"/>
      <c r="E9" s="75"/>
      <c r="F9" s="75"/>
      <c r="G9" s="75"/>
      <c r="H9" s="77" t="s">
        <v>53</v>
      </c>
      <c r="I9" s="378" t="s">
        <v>129</v>
      </c>
    </row>
    <row r="10" spans="1:27" ht="44.25" customHeight="1">
      <c r="A10" s="103"/>
      <c r="B10" s="169" t="s">
        <v>3</v>
      </c>
      <c r="C10" s="238" t="s">
        <v>130</v>
      </c>
      <c r="D10" s="279" t="s">
        <v>94</v>
      </c>
      <c r="E10" s="239" t="s">
        <v>132</v>
      </c>
      <c r="F10" s="179" t="s">
        <v>1</v>
      </c>
      <c r="G10" s="76"/>
      <c r="H10" s="318" t="s">
        <v>24</v>
      </c>
      <c r="I10" s="379" t="s">
        <v>24</v>
      </c>
      <c r="K10" s="107"/>
      <c r="L10" s="283"/>
      <c r="M10" s="150"/>
      <c r="U10" s="248" t="str">
        <f>IF(Inputs!B48="","",Inputs!B48)</f>
        <v/>
      </c>
      <c r="X10" s="148"/>
      <c r="Y10" s="148"/>
      <c r="Z10" s="148"/>
      <c r="AA10" s="148"/>
    </row>
    <row r="11" spans="1:27">
      <c r="B11" s="137"/>
      <c r="C11" s="138"/>
      <c r="D11" s="186" t="str">
        <f t="shared" ref="D11:D16" si="9">IF(B11=0,"",VLOOKUP(B11,Feed,5,FALSE))</f>
        <v/>
      </c>
      <c r="E11" s="144"/>
      <c r="F11" s="171" t="str">
        <f t="shared" ref="F11:F16" si="10">IF(B11="","",VLOOKUP(B11,Feed,7,FALSE))</f>
        <v/>
      </c>
      <c r="G11" s="181" t="str">
        <f t="shared" ref="G11:G16" si="11">IF(B11="","",CONCATENATE("$ ",VLOOKUP(B11,Feed,5,FALSE)))</f>
        <v/>
      </c>
      <c r="H11" s="314">
        <f t="shared" ref="H11:H16" si="12">IF(B11=0,0,C11*F11*IF(E11="per Head",($C$4+$C$5)/2,IF(E11="per Head per Day",($C$4+$C$5)/2*$E$1,IF(E11="Total",1,"Choose Fed Basis"))))</f>
        <v>0</v>
      </c>
      <c r="I11" s="380">
        <f t="shared" ref="I11:I16" si="13">IF($C$5=0,0,H11/$C$5)</f>
        <v>0</v>
      </c>
      <c r="L11" s="248">
        <f t="shared" ref="L11:L16" si="14">C11*IF(E11="total",1,IF(E11="per animal",($C$4+$C$5)/2,0))</f>
        <v>0</v>
      </c>
      <c r="M11" s="249"/>
      <c r="N11" s="306" t="s">
        <v>24</v>
      </c>
      <c r="O11" s="250"/>
      <c r="U11" s="248" t="str">
        <f>IF(Inputs!B49="","",Inputs!B49)</f>
        <v/>
      </c>
      <c r="X11" s="148"/>
      <c r="Y11" s="148"/>
      <c r="Z11" s="148"/>
      <c r="AA11" s="148"/>
    </row>
    <row r="12" spans="1:27">
      <c r="B12" s="136"/>
      <c r="C12" s="139"/>
      <c r="D12" s="186" t="str">
        <f t="shared" si="9"/>
        <v/>
      </c>
      <c r="E12" s="145"/>
      <c r="F12" s="171" t="str">
        <f t="shared" si="10"/>
        <v/>
      </c>
      <c r="G12" s="181" t="str">
        <f t="shared" si="11"/>
        <v/>
      </c>
      <c r="H12" s="314">
        <f t="shared" si="12"/>
        <v>0</v>
      </c>
      <c r="I12" s="380">
        <f t="shared" si="13"/>
        <v>0</v>
      </c>
      <c r="L12" s="248">
        <f t="shared" si="14"/>
        <v>0</v>
      </c>
      <c r="M12" s="150"/>
      <c r="N12" s="306" t="s">
        <v>99</v>
      </c>
      <c r="U12" s="248" t="str">
        <f>IF(Inputs!B50="","",Inputs!B50)</f>
        <v/>
      </c>
      <c r="X12" s="148"/>
      <c r="Y12" s="148"/>
      <c r="Z12" s="148"/>
      <c r="AA12" s="148"/>
    </row>
    <row r="13" spans="1:27">
      <c r="B13" s="136"/>
      <c r="C13" s="138"/>
      <c r="D13" s="186" t="str">
        <f t="shared" si="9"/>
        <v/>
      </c>
      <c r="E13" s="144"/>
      <c r="F13" s="171" t="str">
        <f t="shared" si="10"/>
        <v/>
      </c>
      <c r="G13" s="181" t="str">
        <f t="shared" si="11"/>
        <v/>
      </c>
      <c r="H13" s="314">
        <f t="shared" si="12"/>
        <v>0</v>
      </c>
      <c r="I13" s="380">
        <f t="shared" si="13"/>
        <v>0</v>
      </c>
      <c r="L13" s="248">
        <f t="shared" si="14"/>
        <v>0</v>
      </c>
      <c r="M13" s="150"/>
      <c r="N13" s="306" t="s">
        <v>131</v>
      </c>
      <c r="U13" s="248" t="str">
        <f>IF(Inputs!B51="","",Inputs!B51)</f>
        <v/>
      </c>
      <c r="X13" s="148"/>
      <c r="Y13" s="148"/>
      <c r="Z13" s="148"/>
      <c r="AA13" s="148"/>
    </row>
    <row r="14" spans="1:27">
      <c r="B14" s="136"/>
      <c r="C14" s="138"/>
      <c r="D14" s="186" t="str">
        <f t="shared" si="9"/>
        <v/>
      </c>
      <c r="E14" s="144"/>
      <c r="F14" s="171" t="str">
        <f t="shared" si="10"/>
        <v/>
      </c>
      <c r="G14" s="181" t="str">
        <f t="shared" si="11"/>
        <v/>
      </c>
      <c r="H14" s="314">
        <f t="shared" si="12"/>
        <v>0</v>
      </c>
      <c r="I14" s="380">
        <f t="shared" si="13"/>
        <v>0</v>
      </c>
      <c r="L14" s="248">
        <f t="shared" si="14"/>
        <v>0</v>
      </c>
      <c r="M14" s="150"/>
      <c r="U14" s="248" t="str">
        <f>IF(Inputs!B52="","",Inputs!B52)</f>
        <v/>
      </c>
      <c r="X14" s="148"/>
      <c r="Y14" s="148"/>
      <c r="Z14" s="148"/>
      <c r="AA14" s="148"/>
    </row>
    <row r="15" spans="1:27">
      <c r="B15" s="136"/>
      <c r="C15" s="138"/>
      <c r="D15" s="186" t="str">
        <f t="shared" si="9"/>
        <v/>
      </c>
      <c r="E15" s="144"/>
      <c r="F15" s="171" t="str">
        <f t="shared" si="10"/>
        <v/>
      </c>
      <c r="G15" s="181" t="str">
        <f t="shared" si="11"/>
        <v/>
      </c>
      <c r="H15" s="314">
        <f t="shared" si="12"/>
        <v>0</v>
      </c>
      <c r="I15" s="380">
        <f t="shared" si="13"/>
        <v>0</v>
      </c>
      <c r="L15" s="248">
        <f t="shared" si="14"/>
        <v>0</v>
      </c>
      <c r="M15" s="150"/>
      <c r="U15" s="248" t="str">
        <f>IF(Inputs!B53="","",Inputs!B53)</f>
        <v/>
      </c>
      <c r="X15" s="148"/>
      <c r="Y15" s="148"/>
      <c r="Z15" s="148"/>
      <c r="AA15" s="148"/>
    </row>
    <row r="16" spans="1:27" ht="13.5" thickBot="1">
      <c r="B16" s="136"/>
      <c r="C16" s="138"/>
      <c r="D16" s="186" t="str">
        <f t="shared" si="9"/>
        <v/>
      </c>
      <c r="E16" s="144"/>
      <c r="F16" s="171" t="str">
        <f t="shared" si="10"/>
        <v/>
      </c>
      <c r="G16" s="181" t="str">
        <f t="shared" si="11"/>
        <v/>
      </c>
      <c r="H16" s="320">
        <f t="shared" si="12"/>
        <v>0</v>
      </c>
      <c r="I16" s="381">
        <f t="shared" si="13"/>
        <v>0</v>
      </c>
      <c r="L16" s="248">
        <f t="shared" si="14"/>
        <v>0</v>
      </c>
      <c r="M16" s="150"/>
      <c r="U16" s="248" t="str">
        <f>IF(Inputs!B54="","",Inputs!B54)</f>
        <v/>
      </c>
      <c r="X16" s="148"/>
      <c r="Y16" s="148"/>
      <c r="Z16" s="148"/>
      <c r="AA16" s="148"/>
    </row>
    <row r="17" spans="1:27" ht="13.5" thickTop="1">
      <c r="B17" s="164"/>
      <c r="C17" s="51"/>
      <c r="D17" s="165"/>
      <c r="E17" s="172"/>
      <c r="F17" s="174"/>
      <c r="G17" s="172" t="s">
        <v>27</v>
      </c>
      <c r="H17" s="349">
        <f>SUM(H11:H16)</f>
        <v>0</v>
      </c>
      <c r="I17" s="382">
        <f>SUM(I11:I16)</f>
        <v>0</v>
      </c>
      <c r="U17" s="248" t="str">
        <f>IF(Inputs!B55="","",Inputs!B55)</f>
        <v/>
      </c>
      <c r="X17" s="148"/>
      <c r="Y17" s="148"/>
      <c r="Z17" s="148"/>
      <c r="AA17" s="148"/>
    </row>
    <row r="18" spans="1:27">
      <c r="A18" s="104"/>
      <c r="B18" s="164"/>
      <c r="C18" s="160"/>
      <c r="D18" s="165"/>
      <c r="E18" s="165"/>
      <c r="F18" s="165"/>
      <c r="G18" s="165"/>
      <c r="H18" s="347"/>
      <c r="I18" s="376" t="str">
        <f>IF(H18=0,"",H18/$C$5)</f>
        <v/>
      </c>
      <c r="U18" s="248" t="str">
        <f>IF(Inputs!B56="","",Inputs!B56)</f>
        <v/>
      </c>
      <c r="X18" s="148"/>
      <c r="Y18" s="148"/>
      <c r="Z18" s="148"/>
      <c r="AA18" s="148"/>
    </row>
    <row r="19" spans="1:27">
      <c r="B19" s="175" t="s">
        <v>36</v>
      </c>
      <c r="C19" s="182"/>
      <c r="D19" s="240" t="s">
        <v>46</v>
      </c>
      <c r="E19" s="240" t="s">
        <v>88</v>
      </c>
      <c r="F19" s="243" t="s">
        <v>39</v>
      </c>
      <c r="G19" s="178"/>
      <c r="H19" s="350" t="s">
        <v>24</v>
      </c>
      <c r="I19" s="383" t="s">
        <v>24</v>
      </c>
      <c r="J19" s="150"/>
      <c r="U19" s="248" t="str">
        <f>IF(Inputs!B57="","",Inputs!B57)</f>
        <v/>
      </c>
      <c r="X19" s="148"/>
      <c r="Y19" s="148"/>
      <c r="Z19" s="148"/>
      <c r="AA19" s="148"/>
    </row>
    <row r="20" spans="1:27">
      <c r="B20" s="164" t="str">
        <f>Inputs!B61</f>
        <v>Labor</v>
      </c>
      <c r="C20" s="159"/>
      <c r="D20" s="310">
        <f>Inputs!D61</f>
        <v>0</v>
      </c>
      <c r="E20" s="241">
        <f>IF(D20=0,0,Inputs!E61)</f>
        <v>0</v>
      </c>
      <c r="F20" s="81">
        <f>Inputs!R61</f>
        <v>0</v>
      </c>
      <c r="G20" s="177"/>
      <c r="H20" s="347">
        <f>D20*IF(E20="per animal",$C$5,1)*F20</f>
        <v>0</v>
      </c>
      <c r="I20" s="380">
        <f t="shared" ref="I20:I28" si="15">IF($C$5=0,0,H20/$C$5)</f>
        <v>0</v>
      </c>
      <c r="X20" s="148"/>
      <c r="Y20" s="148"/>
      <c r="Z20" s="148"/>
      <c r="AA20" s="148"/>
    </row>
    <row r="21" spans="1:27">
      <c r="B21" s="164" t="str">
        <f>Inputs!B62</f>
        <v>Fuel</v>
      </c>
      <c r="C21" s="159"/>
      <c r="D21" s="310">
        <f>Inputs!D62</f>
        <v>0</v>
      </c>
      <c r="E21" s="284">
        <f>IF(D21=0,0,Inputs!E62)</f>
        <v>0</v>
      </c>
      <c r="F21" s="81">
        <f>Inputs!R62</f>
        <v>0</v>
      </c>
      <c r="G21" s="177"/>
      <c r="H21" s="347">
        <f t="shared" ref="H21:H28" si="16">D21*IF(E21="per animal",$C$5,1)*F21</f>
        <v>0</v>
      </c>
      <c r="I21" s="380">
        <f t="shared" si="15"/>
        <v>0</v>
      </c>
      <c r="X21" s="148"/>
      <c r="Y21" s="148"/>
      <c r="Z21" s="148"/>
      <c r="AA21" s="148"/>
    </row>
    <row r="22" spans="1:27">
      <c r="B22" s="164" t="str">
        <f>Inputs!B63</f>
        <v>Veterinary and Medical</v>
      </c>
      <c r="C22" s="159"/>
      <c r="D22" s="310">
        <f>Inputs!D63</f>
        <v>0</v>
      </c>
      <c r="E22" s="284">
        <f>IF(D22=0,0,Inputs!E63)</f>
        <v>0</v>
      </c>
      <c r="F22" s="81">
        <f>Inputs!R63</f>
        <v>0</v>
      </c>
      <c r="G22" s="177"/>
      <c r="H22" s="347">
        <f t="shared" si="16"/>
        <v>0</v>
      </c>
      <c r="I22" s="380">
        <f t="shared" si="15"/>
        <v>0</v>
      </c>
      <c r="X22" s="148"/>
      <c r="Y22" s="148"/>
      <c r="Z22" s="148"/>
      <c r="AA22" s="148"/>
    </row>
    <row r="23" spans="1:27">
      <c r="B23" s="164">
        <f>Inputs!B64</f>
        <v>0</v>
      </c>
      <c r="C23" s="183"/>
      <c r="D23" s="310">
        <f>Inputs!D64</f>
        <v>0</v>
      </c>
      <c r="E23" s="284">
        <f>IF(D23=0,0,Inputs!E64)</f>
        <v>0</v>
      </c>
      <c r="F23" s="81">
        <f>Inputs!R64</f>
        <v>0</v>
      </c>
      <c r="G23" s="177"/>
      <c r="H23" s="347">
        <f t="shared" si="16"/>
        <v>0</v>
      </c>
      <c r="I23" s="380">
        <f t="shared" si="15"/>
        <v>0</v>
      </c>
      <c r="X23" s="148"/>
      <c r="Y23" s="148"/>
      <c r="Z23" s="148"/>
      <c r="AA23" s="148"/>
    </row>
    <row r="24" spans="1:27">
      <c r="B24" s="191">
        <f>Inputs!B65</f>
        <v>0</v>
      </c>
      <c r="C24" s="166"/>
      <c r="D24" s="310">
        <f>Inputs!D65</f>
        <v>0</v>
      </c>
      <c r="E24" s="284">
        <f>IF(D24=0,0,Inputs!E65)</f>
        <v>0</v>
      </c>
      <c r="F24" s="81">
        <f>Inputs!R65</f>
        <v>0</v>
      </c>
      <c r="G24" s="177"/>
      <c r="H24" s="347">
        <f t="shared" si="16"/>
        <v>0</v>
      </c>
      <c r="I24" s="380">
        <f t="shared" si="15"/>
        <v>0</v>
      </c>
      <c r="X24" s="148"/>
      <c r="Y24" s="148"/>
      <c r="Z24" s="148"/>
      <c r="AA24" s="148"/>
    </row>
    <row r="25" spans="1:27">
      <c r="B25" s="191">
        <f>Inputs!B66</f>
        <v>0</v>
      </c>
      <c r="C25" s="166" t="s">
        <v>5</v>
      </c>
      <c r="D25" s="310">
        <f>Inputs!D66</f>
        <v>0</v>
      </c>
      <c r="E25" s="284">
        <f>IF(D25=0,0,Inputs!E66)</f>
        <v>0</v>
      </c>
      <c r="F25" s="81">
        <f>Inputs!R66</f>
        <v>0</v>
      </c>
      <c r="G25" s="177"/>
      <c r="H25" s="347">
        <f t="shared" si="16"/>
        <v>0</v>
      </c>
      <c r="I25" s="380">
        <f t="shared" si="15"/>
        <v>0</v>
      </c>
      <c r="X25" s="148"/>
      <c r="Y25" s="148"/>
      <c r="Z25" s="148"/>
      <c r="AA25" s="148"/>
    </row>
    <row r="26" spans="1:27">
      <c r="B26" s="191">
        <f>Inputs!B67</f>
        <v>0</v>
      </c>
      <c r="C26" s="166" t="s">
        <v>5</v>
      </c>
      <c r="D26" s="310">
        <f>Inputs!D67</f>
        <v>0</v>
      </c>
      <c r="E26" s="284">
        <f>IF(D26=0,0,Inputs!E67)</f>
        <v>0</v>
      </c>
      <c r="F26" s="81">
        <f>Inputs!R67</f>
        <v>0</v>
      </c>
      <c r="G26" s="177"/>
      <c r="H26" s="347">
        <f t="shared" si="16"/>
        <v>0</v>
      </c>
      <c r="I26" s="380">
        <f t="shared" si="15"/>
        <v>0</v>
      </c>
      <c r="X26" s="148"/>
      <c r="Y26" s="148"/>
      <c r="Z26" s="148"/>
      <c r="AA26" s="148"/>
    </row>
    <row r="27" spans="1:27">
      <c r="B27" s="191">
        <f>Inputs!B68</f>
        <v>0</v>
      </c>
      <c r="C27" s="166" t="s">
        <v>5</v>
      </c>
      <c r="D27" s="310">
        <f>Inputs!D68</f>
        <v>0</v>
      </c>
      <c r="E27" s="284">
        <f>IF(D27=0,0,Inputs!E68)</f>
        <v>0</v>
      </c>
      <c r="F27" s="81">
        <f>Inputs!R68</f>
        <v>0</v>
      </c>
      <c r="G27" s="177"/>
      <c r="H27" s="347">
        <f t="shared" si="16"/>
        <v>0</v>
      </c>
      <c r="I27" s="380">
        <f t="shared" si="15"/>
        <v>0</v>
      </c>
      <c r="X27" s="148"/>
      <c r="Y27" s="148"/>
      <c r="Z27" s="148"/>
      <c r="AA27" s="148"/>
    </row>
    <row r="28" spans="1:27">
      <c r="B28" s="191">
        <f>Inputs!B69</f>
        <v>0</v>
      </c>
      <c r="C28" s="166" t="s">
        <v>5</v>
      </c>
      <c r="D28" s="310">
        <f>Inputs!D69</f>
        <v>0</v>
      </c>
      <c r="E28" s="284">
        <f>IF(D28=0,0,Inputs!E69)</f>
        <v>0</v>
      </c>
      <c r="F28" s="81">
        <f>Inputs!R69</f>
        <v>0</v>
      </c>
      <c r="G28" s="177"/>
      <c r="H28" s="347">
        <f t="shared" si="16"/>
        <v>0</v>
      </c>
      <c r="I28" s="380">
        <f t="shared" si="15"/>
        <v>0</v>
      </c>
      <c r="X28" s="148"/>
      <c r="Y28" s="148"/>
      <c r="Z28" s="148"/>
      <c r="AA28" s="148"/>
    </row>
    <row r="29" spans="1:27" ht="27" customHeight="1" thickBot="1">
      <c r="B29" s="111" t="s">
        <v>28</v>
      </c>
      <c r="C29" s="464" t="s">
        <v>71</v>
      </c>
      <c r="D29" s="465"/>
      <c r="E29" s="465"/>
      <c r="F29" s="465"/>
      <c r="G29" s="466"/>
      <c r="H29" s="438">
        <f>(SUM(H17,H20:H28,H35:H43)/2+H4)*Inputs!E84*E1/365</f>
        <v>0</v>
      </c>
      <c r="I29" s="439" t="str">
        <f>IF(B29="","",IF(($C$4+$C$5)=0,"",H29/$C$5))</f>
        <v/>
      </c>
      <c r="X29" s="148"/>
      <c r="Y29" s="148"/>
      <c r="Z29" s="148"/>
      <c r="AA29" s="148"/>
    </row>
    <row r="30" spans="1:27" ht="14.25" thickTop="1" thickBot="1">
      <c r="B30" s="167"/>
      <c r="C30" s="161"/>
      <c r="D30" s="173"/>
      <c r="E30" s="173"/>
      <c r="F30" s="189"/>
      <c r="G30" s="173" t="s">
        <v>78</v>
      </c>
      <c r="H30" s="351">
        <f>SUM(H20:H29)</f>
        <v>0</v>
      </c>
      <c r="I30" s="384">
        <f>SUM(I20:I29)</f>
        <v>0</v>
      </c>
      <c r="X30" s="148"/>
      <c r="Y30" s="148"/>
      <c r="Z30" s="148"/>
      <c r="AA30" s="148"/>
    </row>
    <row r="31" spans="1:27" ht="13.5" thickBot="1">
      <c r="B31" s="80"/>
      <c r="C31" s="64"/>
      <c r="D31" s="29"/>
      <c r="E31" s="29"/>
      <c r="F31" s="29"/>
      <c r="G31" s="16" t="s">
        <v>59</v>
      </c>
      <c r="H31" s="352">
        <f>H17+H30</f>
        <v>0</v>
      </c>
      <c r="I31" s="385">
        <f>I17+I30</f>
        <v>0</v>
      </c>
      <c r="X31" s="148"/>
      <c r="Y31" s="148"/>
      <c r="Z31" s="148"/>
      <c r="AA31" s="148"/>
    </row>
    <row r="32" spans="1:27" ht="13.5" thickBot="1">
      <c r="B32" s="165"/>
      <c r="C32" s="165"/>
      <c r="D32" s="165"/>
      <c r="E32" s="165"/>
      <c r="F32" s="172"/>
      <c r="G32" s="172"/>
      <c r="H32" s="353"/>
      <c r="I32" s="386" t="str">
        <f>IF(H32=0,"",H32/$C$5)</f>
        <v/>
      </c>
      <c r="X32" s="148"/>
      <c r="Y32" s="148"/>
      <c r="Z32" s="148"/>
      <c r="AA32" s="148"/>
    </row>
    <row r="33" spans="2:27" ht="26.25" thickBot="1">
      <c r="B33" s="28" t="s">
        <v>64</v>
      </c>
      <c r="C33" s="74"/>
      <c r="D33" s="75"/>
      <c r="E33" s="75"/>
      <c r="F33" s="75"/>
      <c r="G33" s="75"/>
      <c r="H33" s="77" t="s">
        <v>53</v>
      </c>
      <c r="I33" s="378" t="s">
        <v>129</v>
      </c>
      <c r="X33" s="148"/>
      <c r="Y33" s="148"/>
      <c r="Z33" s="148"/>
      <c r="AA33" s="148"/>
    </row>
    <row r="34" spans="2:27">
      <c r="B34" s="175" t="s">
        <v>30</v>
      </c>
      <c r="C34" s="160"/>
      <c r="D34" s="415" t="s">
        <v>11</v>
      </c>
      <c r="E34" s="243"/>
      <c r="F34" s="243" t="s">
        <v>39</v>
      </c>
      <c r="G34" s="178"/>
      <c r="H34" s="354" t="s">
        <v>24</v>
      </c>
      <c r="I34" s="387" t="s">
        <v>24</v>
      </c>
      <c r="X34" s="148"/>
      <c r="Y34" s="148"/>
      <c r="Z34" s="148"/>
      <c r="AA34" s="148"/>
    </row>
    <row r="35" spans="2:27">
      <c r="B35" s="164">
        <f>Inputs!B73</f>
        <v>0</v>
      </c>
      <c r="C35" s="160"/>
      <c r="D35" s="416">
        <f>Inputs!G73</f>
        <v>0</v>
      </c>
      <c r="E35" s="170"/>
      <c r="F35" s="176">
        <f>IF(D35=0,0,Inputs!R73)</f>
        <v>0</v>
      </c>
      <c r="G35" s="180"/>
      <c r="H35" s="314">
        <f>IF(B35="","",D35*F35)</f>
        <v>0</v>
      </c>
      <c r="I35" s="380">
        <f>IF($C$5=0,0,H35/$C$5)</f>
        <v>0</v>
      </c>
      <c r="X35" s="148"/>
      <c r="Y35" s="148"/>
      <c r="Z35" s="148"/>
      <c r="AA35" s="148"/>
    </row>
    <row r="36" spans="2:27">
      <c r="B36" s="164">
        <f>Inputs!B74</f>
        <v>0</v>
      </c>
      <c r="C36" s="160"/>
      <c r="D36" s="416">
        <f>Inputs!G74</f>
        <v>0</v>
      </c>
      <c r="E36" s="170"/>
      <c r="F36" s="176">
        <f>IF(D36=0,0,Inputs!R74)</f>
        <v>0</v>
      </c>
      <c r="G36" s="180"/>
      <c r="H36" s="314">
        <f t="shared" ref="H36:H43" si="17">IF(B36="","",D36*F36)</f>
        <v>0</v>
      </c>
      <c r="I36" s="380">
        <f t="shared" ref="I36:I43" si="18">IF($C$5=0,0,H36/$C$5)</f>
        <v>0</v>
      </c>
      <c r="X36" s="148"/>
      <c r="Y36" s="148"/>
      <c r="Z36" s="148"/>
      <c r="AA36" s="148"/>
    </row>
    <row r="37" spans="2:27">
      <c r="B37" s="164">
        <f>Inputs!B75</f>
        <v>0</v>
      </c>
      <c r="C37" s="160"/>
      <c r="D37" s="416">
        <f>Inputs!G75</f>
        <v>0</v>
      </c>
      <c r="E37" s="170"/>
      <c r="F37" s="176">
        <f>IF(D37=0,0,Inputs!R75)</f>
        <v>0</v>
      </c>
      <c r="G37" s="180"/>
      <c r="H37" s="314">
        <f t="shared" si="17"/>
        <v>0</v>
      </c>
      <c r="I37" s="380">
        <f t="shared" si="18"/>
        <v>0</v>
      </c>
      <c r="X37" s="148"/>
      <c r="Y37" s="148"/>
      <c r="Z37" s="148"/>
      <c r="AA37" s="148"/>
    </row>
    <row r="38" spans="2:27">
      <c r="B38" s="164">
        <f>Inputs!B76</f>
        <v>0</v>
      </c>
      <c r="C38" s="160"/>
      <c r="D38" s="416">
        <f>Inputs!G76</f>
        <v>0</v>
      </c>
      <c r="E38" s="170"/>
      <c r="F38" s="176">
        <f>IF(D38=0,0,Inputs!R76)</f>
        <v>0</v>
      </c>
      <c r="G38" s="180"/>
      <c r="H38" s="314">
        <f t="shared" si="17"/>
        <v>0</v>
      </c>
      <c r="I38" s="380">
        <f t="shared" si="18"/>
        <v>0</v>
      </c>
      <c r="X38" s="148"/>
      <c r="Y38" s="148"/>
      <c r="Z38" s="148"/>
      <c r="AA38" s="148"/>
    </row>
    <row r="39" spans="2:27">
      <c r="B39" s="164">
        <f>Inputs!B77</f>
        <v>0</v>
      </c>
      <c r="C39" s="160"/>
      <c r="D39" s="416">
        <f>Inputs!G77</f>
        <v>0</v>
      </c>
      <c r="E39" s="170"/>
      <c r="F39" s="176">
        <f>IF(D39=0,0,Inputs!R77)</f>
        <v>0</v>
      </c>
      <c r="G39" s="180"/>
      <c r="H39" s="314">
        <f t="shared" si="17"/>
        <v>0</v>
      </c>
      <c r="I39" s="380">
        <f t="shared" si="18"/>
        <v>0</v>
      </c>
      <c r="X39" s="148"/>
      <c r="Y39" s="148"/>
      <c r="Z39" s="148"/>
      <c r="AA39" s="148"/>
    </row>
    <row r="40" spans="2:27">
      <c r="B40" s="164">
        <f>Inputs!B78</f>
        <v>0</v>
      </c>
      <c r="C40" s="160"/>
      <c r="D40" s="416">
        <f>Inputs!G78</f>
        <v>0</v>
      </c>
      <c r="E40" s="170"/>
      <c r="F40" s="176">
        <f>IF(D40=0,0,Inputs!R78)</f>
        <v>0</v>
      </c>
      <c r="G40" s="180"/>
      <c r="H40" s="314">
        <f t="shared" si="17"/>
        <v>0</v>
      </c>
      <c r="I40" s="380">
        <f t="shared" si="18"/>
        <v>0</v>
      </c>
      <c r="X40" s="148"/>
      <c r="Y40" s="148"/>
      <c r="Z40" s="148"/>
      <c r="AA40" s="148"/>
    </row>
    <row r="41" spans="2:27">
      <c r="B41" s="164">
        <f>Inputs!B79</f>
        <v>0</v>
      </c>
      <c r="C41" s="160"/>
      <c r="D41" s="416">
        <f>Inputs!G79</f>
        <v>0</v>
      </c>
      <c r="E41" s="170"/>
      <c r="F41" s="176">
        <f>IF(D41=0,0,Inputs!R79)</f>
        <v>0</v>
      </c>
      <c r="G41" s="180"/>
      <c r="H41" s="314">
        <f t="shared" si="17"/>
        <v>0</v>
      </c>
      <c r="I41" s="380">
        <f t="shared" si="18"/>
        <v>0</v>
      </c>
      <c r="X41" s="148"/>
      <c r="Y41" s="148"/>
      <c r="Z41" s="148"/>
      <c r="AA41" s="148"/>
    </row>
    <row r="42" spans="2:27">
      <c r="B42" s="164">
        <f>Inputs!B80</f>
        <v>0</v>
      </c>
      <c r="C42" s="160"/>
      <c r="D42" s="416">
        <f>Inputs!G80</f>
        <v>0</v>
      </c>
      <c r="E42" s="170"/>
      <c r="F42" s="176">
        <f>IF(D42=0,0,Inputs!R80)</f>
        <v>0</v>
      </c>
      <c r="G42" s="180"/>
      <c r="H42" s="314">
        <f t="shared" si="17"/>
        <v>0</v>
      </c>
      <c r="I42" s="380">
        <f t="shared" si="18"/>
        <v>0</v>
      </c>
      <c r="X42" s="148"/>
      <c r="Y42" s="148"/>
      <c r="Z42" s="148"/>
      <c r="AA42" s="148"/>
    </row>
    <row r="43" spans="2:27" ht="13.5" thickBot="1">
      <c r="B43" s="164">
        <f>Inputs!B81</f>
        <v>0</v>
      </c>
      <c r="C43" s="160"/>
      <c r="D43" s="416">
        <f>Inputs!G81</f>
        <v>0</v>
      </c>
      <c r="E43" s="170"/>
      <c r="F43" s="176">
        <f>IF(D43=0,0,Inputs!R81)</f>
        <v>0</v>
      </c>
      <c r="G43" s="180"/>
      <c r="H43" s="320">
        <f t="shared" si="17"/>
        <v>0</v>
      </c>
      <c r="I43" s="381">
        <f t="shared" si="18"/>
        <v>0</v>
      </c>
      <c r="X43" s="148"/>
      <c r="Y43" s="148"/>
      <c r="Z43" s="148"/>
      <c r="AA43" s="148"/>
    </row>
    <row r="44" spans="2:27" ht="13.5" thickTop="1">
      <c r="B44" s="164"/>
      <c r="C44" s="160"/>
      <c r="D44" s="417"/>
      <c r="E44" s="62"/>
      <c r="F44" s="62"/>
      <c r="G44" s="83" t="s">
        <v>66</v>
      </c>
      <c r="H44" s="355">
        <f>SUM(H35:H43)</f>
        <v>0</v>
      </c>
      <c r="I44" s="388">
        <f>SUM(I35:I43)</f>
        <v>0</v>
      </c>
      <c r="X44" s="148"/>
      <c r="Y44" s="148"/>
      <c r="Z44" s="148"/>
      <c r="AA44" s="148"/>
    </row>
    <row r="45" spans="2:27">
      <c r="B45" s="164"/>
      <c r="C45" s="160"/>
      <c r="D45" s="116"/>
      <c r="E45" s="165"/>
      <c r="F45" s="165"/>
      <c r="G45" s="165"/>
      <c r="H45" s="347"/>
      <c r="I45" s="376" t="str">
        <f>IF(H45=0,"",H45/$C$5)</f>
        <v/>
      </c>
      <c r="X45" s="148"/>
      <c r="Y45" s="148"/>
      <c r="Z45" s="148"/>
      <c r="AA45" s="148"/>
    </row>
    <row r="46" spans="2:27">
      <c r="B46" s="175" t="s">
        <v>45</v>
      </c>
      <c r="C46" s="160"/>
      <c r="D46" s="415" t="s">
        <v>46</v>
      </c>
      <c r="E46" s="165"/>
      <c r="F46" s="243" t="s">
        <v>39</v>
      </c>
      <c r="G46" s="177"/>
      <c r="H46" s="350" t="s">
        <v>24</v>
      </c>
      <c r="I46" s="379" t="s">
        <v>24</v>
      </c>
      <c r="X46" s="148"/>
      <c r="Y46" s="148"/>
      <c r="Z46" s="148"/>
      <c r="AA46" s="148"/>
    </row>
    <row r="47" spans="2:27">
      <c r="B47" s="164" t="str">
        <f>Inputs!B90</f>
        <v>Real Estate Tax</v>
      </c>
      <c r="C47" s="160"/>
      <c r="D47" s="418">
        <f>Inputs!E90</f>
        <v>0</v>
      </c>
      <c r="E47" s="165"/>
      <c r="F47" s="187">
        <f>IF(D47=0,0,Inputs!R90)</f>
        <v>0</v>
      </c>
      <c r="G47" s="177"/>
      <c r="H47" s="347">
        <f>F47*Inputs!E90</f>
        <v>0</v>
      </c>
      <c r="I47" s="380">
        <f>IF($C$5=0,0,H47/$C$5)</f>
        <v>0</v>
      </c>
      <c r="X47" s="148"/>
      <c r="Y47" s="148"/>
      <c r="Z47" s="148"/>
      <c r="AA47" s="148"/>
    </row>
    <row r="48" spans="2:27">
      <c r="B48" s="164" t="str">
        <f>Inputs!B91</f>
        <v>Annual Insurance Premium</v>
      </c>
      <c r="C48" s="160"/>
      <c r="D48" s="418">
        <f>Inputs!E91</f>
        <v>0</v>
      </c>
      <c r="E48" s="165"/>
      <c r="F48" s="187">
        <f>IF(D48=0,0,Inputs!R91)</f>
        <v>0</v>
      </c>
      <c r="G48" s="177"/>
      <c r="H48" s="347">
        <f>F48*Inputs!E91</f>
        <v>0</v>
      </c>
      <c r="I48" s="380">
        <f>IF($C$5=0,0,H48/$C$5)</f>
        <v>0</v>
      </c>
      <c r="X48" s="148"/>
      <c r="Y48" s="148"/>
      <c r="Z48" s="148"/>
      <c r="AA48" s="148"/>
    </row>
    <row r="49" spans="1:50">
      <c r="B49" s="164" t="str">
        <f>Inputs!B92</f>
        <v>Professional Fees</v>
      </c>
      <c r="C49" s="160"/>
      <c r="D49" s="418">
        <f>Inputs!E92</f>
        <v>0</v>
      </c>
      <c r="E49" s="165"/>
      <c r="F49" s="187">
        <f>IF(D49=0,0,Inputs!R92)</f>
        <v>0</v>
      </c>
      <c r="G49" s="177"/>
      <c r="H49" s="347">
        <f>F49*Inputs!E92</f>
        <v>0</v>
      </c>
      <c r="I49" s="380">
        <f>IF($C$5=0,0,H49/$C$5)</f>
        <v>0</v>
      </c>
      <c r="X49" s="148"/>
      <c r="Y49" s="148"/>
      <c r="Z49" s="148"/>
      <c r="AA49" s="148"/>
    </row>
    <row r="50" spans="1:50">
      <c r="B50" s="164" t="str">
        <f>Inputs!B93</f>
        <v>Annual Management Charge</v>
      </c>
      <c r="C50" s="160"/>
      <c r="D50" s="418">
        <f>Inputs!E93</f>
        <v>0</v>
      </c>
      <c r="E50" s="165"/>
      <c r="F50" s="187">
        <f>IF(D50=0,0,Inputs!R93)</f>
        <v>0</v>
      </c>
      <c r="G50" s="177"/>
      <c r="H50" s="347">
        <f>F50*Inputs!E93</f>
        <v>0</v>
      </c>
      <c r="I50" s="380">
        <f>IF($C$5=0,0,H50/$C$5)</f>
        <v>0</v>
      </c>
      <c r="X50" s="148"/>
      <c r="Y50" s="148"/>
      <c r="Z50" s="148"/>
      <c r="AA50" s="148"/>
    </row>
    <row r="51" spans="1:50" ht="13.5" thickBot="1">
      <c r="B51" s="164" t="str">
        <f>Inputs!B94</f>
        <v>Other</v>
      </c>
      <c r="C51" s="160"/>
      <c r="D51" s="418">
        <f>Inputs!E94</f>
        <v>0</v>
      </c>
      <c r="E51" s="165"/>
      <c r="F51" s="187">
        <f>IF(D51=0,0,Inputs!R94)</f>
        <v>0</v>
      </c>
      <c r="G51" s="177"/>
      <c r="H51" s="356">
        <f>F51*Inputs!E94</f>
        <v>0</v>
      </c>
      <c r="I51" s="381">
        <f>IF($C$5=0,0,H51/$C$5)</f>
        <v>0</v>
      </c>
      <c r="X51" s="148"/>
      <c r="Y51" s="148"/>
      <c r="Z51" s="148"/>
      <c r="AA51" s="148"/>
    </row>
    <row r="52" spans="1:50" ht="14.25" thickTop="1" thickBot="1">
      <c r="B52" s="167"/>
      <c r="C52" s="161"/>
      <c r="D52" s="419"/>
      <c r="E52" s="168"/>
      <c r="F52" s="157"/>
      <c r="G52" s="173" t="s">
        <v>34</v>
      </c>
      <c r="H52" s="357">
        <f>SUM(H47:H51)</f>
        <v>0</v>
      </c>
      <c r="I52" s="389">
        <f>SUM(I47:I51)</f>
        <v>0</v>
      </c>
      <c r="K52" s="150"/>
      <c r="X52" s="148"/>
      <c r="Y52" s="148"/>
      <c r="Z52" s="148"/>
      <c r="AA52" s="148"/>
    </row>
    <row r="53" spans="1:50" ht="13.5" thickBot="1">
      <c r="B53" s="67">
        <v>217480.06701030929</v>
      </c>
      <c r="C53" s="64"/>
      <c r="D53" s="29"/>
      <c r="E53" s="29"/>
      <c r="F53" s="29"/>
      <c r="G53" s="16" t="s">
        <v>58</v>
      </c>
      <c r="H53" s="352">
        <f>H44+H52</f>
        <v>0</v>
      </c>
      <c r="I53" s="390">
        <f>I44+I52</f>
        <v>0</v>
      </c>
      <c r="J53" s="108"/>
      <c r="X53" s="148"/>
      <c r="Y53" s="148"/>
      <c r="Z53" s="148"/>
      <c r="AA53" s="148"/>
    </row>
    <row r="54" spans="1:50" ht="13.5" thickBot="1">
      <c r="B54" s="30"/>
      <c r="C54" s="30"/>
      <c r="D54" s="30"/>
      <c r="E54" s="30"/>
      <c r="F54" s="30"/>
      <c r="G54" s="30"/>
      <c r="H54" s="358"/>
      <c r="I54" s="342" t="str">
        <f>IF(H54=0,"",H54/$C$5)</f>
        <v/>
      </c>
      <c r="X54" s="148"/>
      <c r="Y54" s="148"/>
      <c r="Z54" s="148"/>
      <c r="AA54" s="148"/>
    </row>
    <row r="55" spans="1:50" ht="13.5" thickBot="1">
      <c r="B55" s="66"/>
      <c r="C55" s="64"/>
      <c r="D55" s="46"/>
      <c r="E55" s="46"/>
      <c r="F55" s="46"/>
      <c r="G55" s="16" t="s">
        <v>65</v>
      </c>
      <c r="H55" s="352">
        <f>H31+H53</f>
        <v>0</v>
      </c>
      <c r="I55" s="390">
        <f>I31+I53</f>
        <v>0</v>
      </c>
      <c r="X55" s="148"/>
      <c r="Y55" s="148"/>
      <c r="Z55" s="148"/>
      <c r="AA55" s="148"/>
    </row>
    <row r="56" spans="1:50" ht="13.5" thickBot="1">
      <c r="B56" s="71"/>
      <c r="C56" s="71"/>
      <c r="D56" s="71"/>
      <c r="E56" s="71"/>
      <c r="F56" s="71"/>
      <c r="G56" s="71"/>
      <c r="H56" s="359"/>
      <c r="I56" s="391"/>
      <c r="X56" s="148"/>
      <c r="Y56" s="148"/>
      <c r="Z56" s="148"/>
      <c r="AA56" s="148"/>
    </row>
    <row r="57" spans="1:50" ht="13.5" thickBot="1">
      <c r="B57" s="66"/>
      <c r="C57" s="64"/>
      <c r="D57" s="46"/>
      <c r="E57" s="46"/>
      <c r="F57" s="46"/>
      <c r="G57" s="16" t="s">
        <v>60</v>
      </c>
      <c r="H57" s="352">
        <f>H7-H55</f>
        <v>0</v>
      </c>
      <c r="I57" s="392">
        <f>I7-I55</f>
        <v>0</v>
      </c>
      <c r="X57" s="148"/>
      <c r="Y57" s="148"/>
      <c r="Z57" s="148"/>
      <c r="AA57" s="148"/>
    </row>
    <row r="58" spans="1:50" s="143" customFormat="1" ht="13.5" thickBot="1">
      <c r="A58" s="185"/>
      <c r="B58" s="165"/>
      <c r="C58" s="165"/>
      <c r="D58" s="165"/>
      <c r="E58" s="165"/>
      <c r="F58" s="30"/>
      <c r="G58" s="30"/>
      <c r="H58" s="326"/>
      <c r="I58" s="342"/>
      <c r="J58" s="149"/>
      <c r="K58" s="149"/>
      <c r="L58" s="149"/>
      <c r="M58" s="149"/>
      <c r="N58" s="149"/>
      <c r="O58" s="149"/>
      <c r="P58" s="149"/>
      <c r="Q58" s="149"/>
      <c r="R58" s="149"/>
      <c r="S58" s="149"/>
      <c r="T58" s="149"/>
      <c r="U58" s="149"/>
      <c r="V58" s="149"/>
      <c r="W58" s="149"/>
      <c r="X58" s="148"/>
      <c r="Y58" s="148"/>
      <c r="Z58" s="148"/>
      <c r="AA58" s="148"/>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row>
    <row r="59" spans="1:50" s="143" customFormat="1" ht="26.25" thickBot="1">
      <c r="A59" s="103"/>
      <c r="B59" s="28" t="s">
        <v>55</v>
      </c>
      <c r="C59" s="74"/>
      <c r="D59" s="75"/>
      <c r="E59" s="75"/>
      <c r="F59" s="75"/>
      <c r="G59" s="75"/>
      <c r="H59" s="77" t="s">
        <v>53</v>
      </c>
      <c r="I59" s="393" t="s">
        <v>129</v>
      </c>
      <c r="J59" s="149"/>
      <c r="K59" s="149"/>
      <c r="L59" s="149"/>
      <c r="M59" s="149"/>
      <c r="N59" s="149"/>
      <c r="O59" s="149"/>
      <c r="P59" s="149"/>
      <c r="Q59" s="149"/>
      <c r="R59" s="149"/>
      <c r="S59" s="149"/>
      <c r="T59" s="149"/>
      <c r="U59" s="149"/>
      <c r="V59" s="149"/>
      <c r="W59" s="149"/>
      <c r="X59" s="148"/>
      <c r="Y59" s="148"/>
      <c r="Z59" s="148"/>
      <c r="AA59" s="148"/>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row>
    <row r="60" spans="1:50" s="143" customFormat="1">
      <c r="A60" s="185"/>
      <c r="B60" s="175" t="s">
        <v>68</v>
      </c>
      <c r="C60" s="160"/>
      <c r="D60" s="271" t="s">
        <v>37</v>
      </c>
      <c r="E60" s="279" t="s">
        <v>67</v>
      </c>
      <c r="F60" s="271" t="s">
        <v>39</v>
      </c>
      <c r="G60" s="271"/>
      <c r="H60" s="350" t="s">
        <v>24</v>
      </c>
      <c r="I60" s="379" t="s">
        <v>24</v>
      </c>
      <c r="J60" s="149"/>
      <c r="K60" s="149"/>
      <c r="L60" s="149"/>
      <c r="M60" s="149"/>
      <c r="N60" s="149"/>
      <c r="O60" s="149"/>
      <c r="P60" s="149"/>
      <c r="Q60" s="149"/>
      <c r="R60" s="149"/>
      <c r="S60" s="149"/>
      <c r="T60" s="149"/>
      <c r="U60" s="149"/>
      <c r="V60" s="149"/>
      <c r="W60" s="149"/>
      <c r="X60" s="148"/>
      <c r="Y60" s="148"/>
      <c r="Z60" s="148"/>
      <c r="AA60" s="148"/>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row>
    <row r="61" spans="1:50" s="143" customFormat="1">
      <c r="A61" s="185"/>
      <c r="B61" s="164">
        <f>Inputs!B73</f>
        <v>0</v>
      </c>
      <c r="C61" s="160"/>
      <c r="D61" s="309">
        <f>IF(Inputs!F73=0,0,(Inputs!D73-Inputs!E73)/Inputs!F73)</f>
        <v>0</v>
      </c>
      <c r="E61" s="309">
        <f>Inputs!D73*Inputs!$E$85</f>
        <v>0</v>
      </c>
      <c r="F61" s="81">
        <f>IF(SUM(D61:E61)=0,0,Inputs!R73)</f>
        <v>0</v>
      </c>
      <c r="G61" s="170"/>
      <c r="H61" s="314">
        <f>(D61+E61)*F61</f>
        <v>0</v>
      </c>
      <c r="I61" s="380">
        <f t="shared" ref="I61:I70" si="19">IF($C$5=0,0,H61/$C$5)</f>
        <v>0</v>
      </c>
      <c r="J61" s="149"/>
      <c r="K61" s="149"/>
      <c r="L61" s="149"/>
      <c r="M61" s="149"/>
      <c r="N61" s="149"/>
      <c r="O61" s="149"/>
      <c r="P61" s="149"/>
      <c r="Q61" s="149"/>
      <c r="R61" s="149"/>
      <c r="S61" s="149"/>
      <c r="T61" s="149"/>
      <c r="U61" s="149"/>
      <c r="V61" s="149"/>
      <c r="W61" s="149"/>
      <c r="X61" s="148"/>
      <c r="Y61" s="148"/>
      <c r="Z61" s="148"/>
      <c r="AA61" s="148"/>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row>
    <row r="62" spans="1:50" s="143" customFormat="1">
      <c r="A62" s="185"/>
      <c r="B62" s="164">
        <f>Inputs!B74</f>
        <v>0</v>
      </c>
      <c r="C62" s="160"/>
      <c r="D62" s="309">
        <f>IF(Inputs!F74=0,0,(Inputs!D74-Inputs!E74)/Inputs!F74)</f>
        <v>0</v>
      </c>
      <c r="E62" s="309">
        <f>Inputs!D74*Inputs!$E$85</f>
        <v>0</v>
      </c>
      <c r="F62" s="81">
        <f>IF(SUM(D62:E62)=0,0,Inputs!R74)</f>
        <v>0</v>
      </c>
      <c r="G62" s="170"/>
      <c r="H62" s="314">
        <f t="shared" ref="H62:H68" si="20">(D62+E62)*F62</f>
        <v>0</v>
      </c>
      <c r="I62" s="380">
        <f t="shared" si="19"/>
        <v>0</v>
      </c>
      <c r="J62" s="149"/>
      <c r="K62" s="149"/>
      <c r="L62" s="149"/>
      <c r="M62" s="149"/>
      <c r="N62" s="149"/>
      <c r="O62" s="149"/>
      <c r="P62" s="149"/>
      <c r="Q62" s="149"/>
      <c r="R62" s="149"/>
      <c r="S62" s="149"/>
      <c r="T62" s="149"/>
      <c r="U62" s="149"/>
      <c r="V62" s="149"/>
      <c r="W62" s="149"/>
      <c r="X62" s="148"/>
      <c r="Y62" s="148"/>
      <c r="Z62" s="148"/>
      <c r="AA62" s="148"/>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row>
    <row r="63" spans="1:50" s="143" customFormat="1">
      <c r="A63" s="185"/>
      <c r="B63" s="164">
        <f>Inputs!B75</f>
        <v>0</v>
      </c>
      <c r="C63" s="160"/>
      <c r="D63" s="309">
        <f>IF(Inputs!F75=0,0,(Inputs!D75-Inputs!E75)/Inputs!F75)</f>
        <v>0</v>
      </c>
      <c r="E63" s="309">
        <f>Inputs!D75*Inputs!$E$85</f>
        <v>0</v>
      </c>
      <c r="F63" s="81">
        <f>IF(SUM(D63:E63)=0,0,Inputs!R75)</f>
        <v>0</v>
      </c>
      <c r="G63" s="170"/>
      <c r="H63" s="314">
        <f t="shared" si="20"/>
        <v>0</v>
      </c>
      <c r="I63" s="380">
        <f t="shared" si="19"/>
        <v>0</v>
      </c>
      <c r="J63" s="149"/>
      <c r="K63" s="149"/>
      <c r="L63" s="149"/>
      <c r="M63" s="149"/>
      <c r="N63" s="149"/>
      <c r="O63" s="149"/>
      <c r="P63" s="149"/>
      <c r="Q63" s="149"/>
      <c r="R63" s="149"/>
      <c r="S63" s="149"/>
      <c r="T63" s="149"/>
      <c r="U63" s="149"/>
      <c r="V63" s="149"/>
      <c r="W63" s="149"/>
      <c r="X63" s="148"/>
      <c r="Y63" s="148"/>
      <c r="Z63" s="148"/>
      <c r="AA63" s="148"/>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row>
    <row r="64" spans="1:50" s="143" customFormat="1">
      <c r="A64" s="185"/>
      <c r="B64" s="164">
        <f>Inputs!B76</f>
        <v>0</v>
      </c>
      <c r="C64" s="160"/>
      <c r="D64" s="309">
        <f>IF(Inputs!F76=0,0,(Inputs!D76-Inputs!E76)/Inputs!F76)</f>
        <v>0</v>
      </c>
      <c r="E64" s="309">
        <f>Inputs!D76*Inputs!$E$85</f>
        <v>0</v>
      </c>
      <c r="F64" s="81">
        <f>IF(SUM(D64:E64)=0,0,Inputs!R76)</f>
        <v>0</v>
      </c>
      <c r="G64" s="170"/>
      <c r="H64" s="314">
        <f t="shared" si="20"/>
        <v>0</v>
      </c>
      <c r="I64" s="380">
        <f t="shared" si="19"/>
        <v>0</v>
      </c>
      <c r="J64" s="149"/>
      <c r="K64" s="149"/>
      <c r="L64" s="149"/>
      <c r="M64" s="149"/>
      <c r="N64" s="149"/>
      <c r="O64" s="149"/>
      <c r="P64" s="149"/>
      <c r="Q64" s="149"/>
      <c r="R64" s="149"/>
      <c r="S64" s="149"/>
      <c r="T64" s="149"/>
      <c r="U64" s="149"/>
      <c r="V64" s="149"/>
      <c r="W64" s="149"/>
      <c r="X64" s="148"/>
      <c r="Y64" s="148"/>
      <c r="Z64" s="148"/>
      <c r="AA64" s="148"/>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row>
    <row r="65" spans="1:50" s="143" customFormat="1">
      <c r="A65" s="185"/>
      <c r="B65" s="164">
        <f>Inputs!B77</f>
        <v>0</v>
      </c>
      <c r="C65" s="160"/>
      <c r="D65" s="309">
        <f>IF(Inputs!F77=0,0,(Inputs!D77-Inputs!E77)/Inputs!F77)</f>
        <v>0</v>
      </c>
      <c r="E65" s="309">
        <f>Inputs!D77*Inputs!$E$85</f>
        <v>0</v>
      </c>
      <c r="F65" s="81">
        <f>IF(SUM(D65:E65)=0,0,Inputs!R77)</f>
        <v>0</v>
      </c>
      <c r="G65" s="170"/>
      <c r="H65" s="314"/>
      <c r="I65" s="380">
        <f t="shared" si="19"/>
        <v>0</v>
      </c>
      <c r="J65" s="149"/>
      <c r="K65" s="149"/>
      <c r="L65" s="149"/>
      <c r="M65" s="149"/>
      <c r="N65" s="149"/>
      <c r="O65" s="149"/>
      <c r="P65" s="149"/>
      <c r="Q65" s="149"/>
      <c r="R65" s="149"/>
      <c r="S65" s="149"/>
      <c r="T65" s="149"/>
      <c r="U65" s="149"/>
      <c r="V65" s="149"/>
      <c r="W65" s="149"/>
      <c r="X65" s="148"/>
      <c r="Y65" s="148"/>
      <c r="Z65" s="148"/>
      <c r="AA65" s="148"/>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row>
    <row r="66" spans="1:50" s="143" customFormat="1">
      <c r="A66" s="185"/>
      <c r="B66" s="164">
        <f>Inputs!B78</f>
        <v>0</v>
      </c>
      <c r="C66" s="160"/>
      <c r="D66" s="309">
        <f>IF(Inputs!F78=0,0,(Inputs!D78-Inputs!E78)/Inputs!F78)</f>
        <v>0</v>
      </c>
      <c r="E66" s="309">
        <f>Inputs!D78*Inputs!$E$85</f>
        <v>0</v>
      </c>
      <c r="F66" s="81">
        <f>IF(SUM(D66:E66)=0,0,Inputs!R78)</f>
        <v>0</v>
      </c>
      <c r="G66" s="170"/>
      <c r="H66" s="314"/>
      <c r="I66" s="380">
        <f t="shared" si="19"/>
        <v>0</v>
      </c>
      <c r="J66" s="149"/>
      <c r="K66" s="149"/>
      <c r="L66" s="149"/>
      <c r="M66" s="149"/>
      <c r="N66" s="149"/>
      <c r="O66" s="149"/>
      <c r="P66" s="149"/>
      <c r="Q66" s="149"/>
      <c r="R66" s="149"/>
      <c r="S66" s="149"/>
      <c r="T66" s="149"/>
      <c r="U66" s="149"/>
      <c r="V66" s="149"/>
      <c r="W66" s="149"/>
      <c r="X66" s="148"/>
      <c r="Y66" s="148"/>
      <c r="Z66" s="148"/>
      <c r="AA66" s="148"/>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row>
    <row r="67" spans="1:50" s="143" customFormat="1">
      <c r="A67" s="185"/>
      <c r="B67" s="164">
        <f>Inputs!B79</f>
        <v>0</v>
      </c>
      <c r="C67" s="160"/>
      <c r="D67" s="309">
        <f>IF(Inputs!F79=0,0,(Inputs!D79-Inputs!E79)/Inputs!F79)</f>
        <v>0</v>
      </c>
      <c r="E67" s="309">
        <f>Inputs!D79*Inputs!$E$85</f>
        <v>0</v>
      </c>
      <c r="F67" s="81">
        <f>IF(SUM(D67:E67)=0,0,Inputs!R79)</f>
        <v>0</v>
      </c>
      <c r="G67" s="170"/>
      <c r="H67" s="314">
        <f t="shared" si="20"/>
        <v>0</v>
      </c>
      <c r="I67" s="380">
        <f t="shared" si="19"/>
        <v>0</v>
      </c>
      <c r="J67" s="149"/>
      <c r="K67" s="149"/>
      <c r="L67" s="149"/>
      <c r="M67" s="149"/>
      <c r="N67" s="149"/>
      <c r="O67" s="149"/>
      <c r="P67" s="149"/>
      <c r="Q67" s="149"/>
      <c r="R67" s="149"/>
      <c r="S67" s="149"/>
      <c r="T67" s="149"/>
      <c r="U67" s="149"/>
      <c r="V67" s="149"/>
      <c r="W67" s="149"/>
      <c r="X67" s="148"/>
      <c r="Y67" s="148"/>
      <c r="Z67" s="148"/>
      <c r="AA67" s="148"/>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row>
    <row r="68" spans="1:50" s="143" customFormat="1">
      <c r="A68" s="185"/>
      <c r="B68" s="164">
        <f>Inputs!B80</f>
        <v>0</v>
      </c>
      <c r="C68" s="160"/>
      <c r="D68" s="309">
        <f>IF(Inputs!F80=0,0,(Inputs!D80-Inputs!E80)/Inputs!F80)</f>
        <v>0</v>
      </c>
      <c r="E68" s="309">
        <f>Inputs!D80*Inputs!$E$85</f>
        <v>0</v>
      </c>
      <c r="F68" s="81">
        <f>IF(SUM(D68:E68)=0,0,Inputs!R80)</f>
        <v>0</v>
      </c>
      <c r="G68" s="170"/>
      <c r="H68" s="314">
        <f t="shared" si="20"/>
        <v>0</v>
      </c>
      <c r="I68" s="380">
        <f t="shared" si="19"/>
        <v>0</v>
      </c>
      <c r="J68" s="149"/>
      <c r="K68" s="149"/>
      <c r="L68" s="149"/>
      <c r="M68" s="149"/>
      <c r="N68" s="149"/>
      <c r="O68" s="149"/>
      <c r="P68" s="149"/>
      <c r="Q68" s="149"/>
      <c r="R68" s="149"/>
      <c r="S68" s="149"/>
      <c r="T68" s="149"/>
      <c r="U68" s="149"/>
      <c r="V68" s="149"/>
      <c r="W68" s="149"/>
      <c r="X68" s="148"/>
      <c r="Y68" s="148"/>
      <c r="Z68" s="148"/>
      <c r="AA68" s="148"/>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row>
    <row r="69" spans="1:50" s="143" customFormat="1">
      <c r="A69" s="185"/>
      <c r="B69" s="175" t="s">
        <v>67</v>
      </c>
      <c r="C69" s="160"/>
      <c r="D69" s="309">
        <f>IF(Inputs!F81=0,0,(Inputs!D81-Inputs!E81)/Inputs!F81)</f>
        <v>0</v>
      </c>
      <c r="E69" s="309">
        <f>Inputs!D81*Inputs!$E$85</f>
        <v>0</v>
      </c>
      <c r="F69" s="81">
        <f>IF(SUM(D69:E69)=0,0,Inputs!R81)</f>
        <v>0</v>
      </c>
      <c r="G69" s="170"/>
      <c r="H69" s="314"/>
      <c r="I69" s="380">
        <f t="shared" si="19"/>
        <v>0</v>
      </c>
      <c r="J69" s="149"/>
      <c r="K69" s="149"/>
      <c r="L69" s="149"/>
      <c r="M69" s="149"/>
      <c r="N69" s="149"/>
      <c r="O69" s="149"/>
      <c r="P69" s="149"/>
      <c r="Q69" s="149"/>
      <c r="R69" s="149"/>
      <c r="S69" s="149"/>
      <c r="T69" s="149"/>
      <c r="U69" s="149"/>
      <c r="V69" s="149"/>
      <c r="W69" s="149"/>
      <c r="X69" s="148"/>
      <c r="Y69" s="148"/>
      <c r="Z69" s="148"/>
      <c r="AA69" s="148"/>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row>
    <row r="70" spans="1:50" s="143" customFormat="1">
      <c r="A70" s="185"/>
      <c r="B70" s="158" t="s">
        <v>56</v>
      </c>
      <c r="C70" s="165"/>
      <c r="D70" s="310"/>
      <c r="E70" s="309">
        <f>Inputs!E89*Inputs!E85</f>
        <v>0</v>
      </c>
      <c r="F70" s="187">
        <f>IF(E70=0,0,Inputs!R89)</f>
        <v>0</v>
      </c>
      <c r="G70" s="170"/>
      <c r="H70" s="314">
        <f>E70*F70</f>
        <v>0</v>
      </c>
      <c r="I70" s="380">
        <f t="shared" si="19"/>
        <v>0</v>
      </c>
      <c r="J70" s="149"/>
      <c r="K70" s="149"/>
      <c r="L70" s="149"/>
      <c r="M70" s="149"/>
      <c r="N70" s="149"/>
      <c r="O70" s="149"/>
      <c r="P70" s="149"/>
      <c r="Q70" s="149"/>
      <c r="R70" s="149"/>
      <c r="S70" s="149"/>
      <c r="T70" s="149"/>
      <c r="U70" s="149"/>
      <c r="V70" s="149"/>
      <c r="W70" s="149"/>
      <c r="X70" s="148"/>
      <c r="Y70" s="148"/>
      <c r="Z70" s="148"/>
      <c r="AA70" s="148"/>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row>
    <row r="71" spans="1:50" s="143" customFormat="1" ht="13.5" thickBot="1">
      <c r="A71" s="185"/>
      <c r="B71" s="313"/>
      <c r="C71" s="165"/>
      <c r="D71" s="310"/>
      <c r="E71" s="310"/>
      <c r="F71" s="246"/>
      <c r="G71" s="312"/>
      <c r="H71" s="314"/>
      <c r="I71" s="380"/>
      <c r="J71" s="149"/>
      <c r="K71" s="149"/>
      <c r="L71" s="149"/>
      <c r="M71" s="149"/>
      <c r="N71" s="149"/>
      <c r="O71" s="149"/>
      <c r="P71" s="149"/>
      <c r="Q71" s="149"/>
      <c r="R71" s="149"/>
      <c r="S71" s="149"/>
      <c r="T71" s="149"/>
      <c r="U71" s="149"/>
      <c r="V71" s="149"/>
      <c r="W71" s="149"/>
      <c r="X71" s="148"/>
      <c r="Y71" s="148"/>
      <c r="Z71" s="148"/>
      <c r="AA71" s="148"/>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row>
    <row r="72" spans="1:50" s="143" customFormat="1" ht="13.5" thickBot="1">
      <c r="A72" s="185"/>
      <c r="B72" s="67">
        <v>217480.06701030929</v>
      </c>
      <c r="C72" s="64"/>
      <c r="D72" s="29"/>
      <c r="E72" s="29"/>
      <c r="F72" s="29"/>
      <c r="G72" s="16" t="s">
        <v>61</v>
      </c>
      <c r="H72" s="360">
        <f>SUM(H61:H71)</f>
        <v>0</v>
      </c>
      <c r="I72" s="394">
        <f>SUM(I61:I71)</f>
        <v>0</v>
      </c>
      <c r="J72" s="149"/>
      <c r="K72" s="149"/>
      <c r="L72" s="149"/>
      <c r="M72" s="149"/>
      <c r="N72" s="149"/>
      <c r="O72" s="149"/>
      <c r="P72" s="149"/>
      <c r="Q72" s="149"/>
      <c r="R72" s="149"/>
      <c r="S72" s="149"/>
      <c r="T72" s="149"/>
      <c r="U72" s="149"/>
      <c r="V72" s="149"/>
      <c r="W72" s="149"/>
      <c r="X72" s="148"/>
      <c r="Y72" s="148"/>
      <c r="Z72" s="148"/>
      <c r="AA72" s="148"/>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row>
    <row r="73" spans="1:50" s="143" customFormat="1" ht="13.5" thickBot="1">
      <c r="A73" s="185"/>
      <c r="B73" s="164"/>
      <c r="C73" s="165"/>
      <c r="D73" s="165"/>
      <c r="E73" s="165"/>
      <c r="F73" s="165"/>
      <c r="G73" s="165"/>
      <c r="H73" s="316"/>
      <c r="I73" s="395"/>
      <c r="J73" s="149"/>
      <c r="K73" s="149"/>
      <c r="L73" s="149"/>
      <c r="M73" s="149"/>
      <c r="N73" s="149"/>
      <c r="O73" s="149"/>
      <c r="P73" s="149"/>
      <c r="Q73" s="149"/>
      <c r="R73" s="149"/>
      <c r="S73" s="149"/>
      <c r="T73" s="149"/>
      <c r="U73" s="149"/>
      <c r="V73" s="149"/>
      <c r="W73" s="149"/>
      <c r="X73" s="148"/>
      <c r="Y73" s="148"/>
      <c r="Z73" s="148"/>
      <c r="AA73" s="148"/>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row>
    <row r="74" spans="1:50" s="143" customFormat="1" ht="25.5">
      <c r="A74" s="185"/>
      <c r="B74" s="92" t="s">
        <v>63</v>
      </c>
      <c r="C74" s="89"/>
      <c r="D74" s="93"/>
      <c r="E74" s="93"/>
      <c r="F74" s="93"/>
      <c r="G74" s="94"/>
      <c r="H74" s="329" t="s">
        <v>53</v>
      </c>
      <c r="I74" s="396" t="s">
        <v>129</v>
      </c>
      <c r="J74" s="149"/>
      <c r="K74" s="149"/>
      <c r="L74" s="149"/>
      <c r="M74" s="149"/>
      <c r="N74" s="149"/>
      <c r="O74" s="149"/>
      <c r="P74" s="149"/>
      <c r="Q74" s="149"/>
      <c r="R74" s="149"/>
      <c r="S74" s="149"/>
      <c r="T74" s="149"/>
      <c r="U74" s="149"/>
      <c r="V74" s="149"/>
      <c r="W74" s="149"/>
      <c r="X74" s="148"/>
      <c r="Y74" s="148"/>
      <c r="Z74" s="148"/>
      <c r="AA74" s="148"/>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row>
    <row r="75" spans="1:50" s="143" customFormat="1" ht="13.5" thickBot="1">
      <c r="A75" s="185"/>
      <c r="B75" s="90"/>
      <c r="C75" s="91"/>
      <c r="D75" s="188"/>
      <c r="E75" s="188"/>
      <c r="F75" s="188"/>
      <c r="G75" s="163" t="s">
        <v>52</v>
      </c>
      <c r="H75" s="360">
        <f>H55+H72</f>
        <v>0</v>
      </c>
      <c r="I75" s="394">
        <f>I55+I72</f>
        <v>0</v>
      </c>
      <c r="J75" s="149"/>
      <c r="K75" s="149"/>
      <c r="L75" s="149"/>
      <c r="M75" s="149"/>
      <c r="N75" s="149"/>
      <c r="O75" s="149"/>
      <c r="P75" s="149"/>
      <c r="Q75" s="149"/>
      <c r="R75" s="149"/>
      <c r="S75" s="149"/>
      <c r="T75" s="149"/>
      <c r="U75" s="149"/>
      <c r="V75" s="149"/>
      <c r="W75" s="149"/>
      <c r="X75" s="148"/>
      <c r="Y75" s="148"/>
      <c r="Z75" s="148"/>
      <c r="AA75" s="148"/>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row>
    <row r="76" spans="1:50" s="143" customFormat="1" ht="13.5" thickBot="1">
      <c r="A76" s="185"/>
      <c r="B76" s="88"/>
      <c r="C76" s="72"/>
      <c r="D76" s="72"/>
      <c r="E76" s="72"/>
      <c r="F76" s="72"/>
      <c r="G76" s="72"/>
      <c r="H76" s="361"/>
      <c r="I76" s="397"/>
      <c r="J76" s="149"/>
      <c r="K76" s="149"/>
      <c r="L76" s="149"/>
      <c r="M76" s="149"/>
      <c r="N76" s="149"/>
      <c r="O76" s="149"/>
      <c r="P76" s="149"/>
      <c r="Q76" s="149"/>
      <c r="R76" s="149"/>
      <c r="S76" s="149"/>
      <c r="T76" s="149"/>
      <c r="U76" s="149"/>
      <c r="V76" s="149"/>
      <c r="W76" s="149"/>
      <c r="X76" s="148"/>
      <c r="Y76" s="148"/>
      <c r="Z76" s="148"/>
      <c r="AA76" s="148"/>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row>
    <row r="77" spans="1:50" s="143" customFormat="1" ht="13.5" thickBot="1">
      <c r="A77" s="185"/>
      <c r="B77" s="66"/>
      <c r="C77" s="64"/>
      <c r="D77" s="46"/>
      <c r="E77" s="46"/>
      <c r="F77" s="46"/>
      <c r="G77" s="16" t="s">
        <v>62</v>
      </c>
      <c r="H77" s="352">
        <f>H7-H75</f>
        <v>0</v>
      </c>
      <c r="I77" s="398">
        <f>I7-I75</f>
        <v>0</v>
      </c>
      <c r="J77" s="149" t="e">
        <f>H77/C5</f>
        <v>#DIV/0!</v>
      </c>
      <c r="K77" s="149"/>
      <c r="L77" s="149"/>
      <c r="M77" s="149"/>
      <c r="N77" s="149"/>
      <c r="O77" s="149"/>
      <c r="P77" s="149"/>
      <c r="Q77" s="149"/>
      <c r="R77" s="149"/>
      <c r="S77" s="149"/>
      <c r="T77" s="149"/>
      <c r="U77" s="149"/>
      <c r="V77" s="149"/>
      <c r="W77" s="149"/>
      <c r="X77" s="148"/>
      <c r="Y77" s="148"/>
      <c r="Z77" s="148"/>
      <c r="AA77" s="148"/>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row>
    <row r="78" spans="1:50" s="143" customFormat="1">
      <c r="A78" s="185"/>
      <c r="B78" s="185"/>
      <c r="C78" s="185"/>
      <c r="D78" s="185"/>
      <c r="E78" s="185"/>
      <c r="F78" s="185"/>
      <c r="G78" s="185"/>
      <c r="H78" s="185"/>
      <c r="I78" s="185"/>
      <c r="J78" s="149"/>
      <c r="K78" s="149"/>
      <c r="L78" s="149"/>
      <c r="M78" s="149"/>
      <c r="N78" s="149"/>
      <c r="O78" s="149"/>
      <c r="P78" s="149"/>
      <c r="Q78" s="149"/>
      <c r="R78" s="149"/>
      <c r="S78" s="149"/>
      <c r="T78" s="149"/>
      <c r="U78" s="149"/>
      <c r="V78" s="149"/>
      <c r="W78" s="149"/>
      <c r="X78" s="148"/>
      <c r="Y78" s="148"/>
      <c r="Z78" s="148"/>
      <c r="AA78" s="148"/>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row>
    <row r="79" spans="1:50" s="143" customFormat="1">
      <c r="A79" s="185"/>
      <c r="B79" s="185"/>
      <c r="C79" s="185"/>
      <c r="D79" s="185"/>
      <c r="E79" s="185"/>
      <c r="F79" s="185"/>
      <c r="G79" s="185"/>
      <c r="H79" s="185"/>
      <c r="I79" s="185"/>
      <c r="J79" s="149"/>
      <c r="K79" s="149"/>
      <c r="L79" s="149"/>
      <c r="M79" s="149"/>
      <c r="N79" s="149"/>
      <c r="O79" s="149"/>
      <c r="P79" s="149"/>
      <c r="Q79" s="149"/>
      <c r="R79" s="149"/>
      <c r="S79" s="149"/>
      <c r="T79" s="149"/>
      <c r="U79" s="149"/>
      <c r="V79" s="149"/>
      <c r="W79" s="149"/>
      <c r="X79" s="148"/>
      <c r="Y79" s="148"/>
      <c r="Z79" s="148"/>
      <c r="AA79" s="148"/>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row>
    <row r="80" spans="1:50" s="143" customFormat="1">
      <c r="A80" s="185"/>
      <c r="B80" s="185"/>
      <c r="C80" s="185"/>
      <c r="D80" s="185"/>
      <c r="E80" s="185"/>
      <c r="F80" s="185"/>
      <c r="G80" s="185"/>
      <c r="H80" s="185"/>
      <c r="I80" s="185"/>
      <c r="J80" s="149"/>
      <c r="K80" s="149"/>
      <c r="L80" s="149"/>
      <c r="M80" s="149"/>
      <c r="N80" s="149"/>
      <c r="O80" s="149"/>
      <c r="P80" s="149"/>
      <c r="Q80" s="149"/>
      <c r="R80" s="149"/>
      <c r="S80" s="149"/>
      <c r="T80" s="149"/>
      <c r="U80" s="149"/>
      <c r="V80" s="149"/>
      <c r="W80" s="149"/>
      <c r="X80" s="148"/>
      <c r="Y80" s="148"/>
      <c r="Z80" s="148"/>
      <c r="AA80" s="148"/>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row>
    <row r="81" spans="1:50" s="143" customFormat="1">
      <c r="A81" s="185"/>
      <c r="B81" s="185"/>
      <c r="C81" s="185"/>
      <c r="D81" s="185"/>
      <c r="E81" s="185"/>
      <c r="F81" s="185"/>
      <c r="G81" s="185"/>
      <c r="H81" s="185"/>
      <c r="I81" s="185"/>
      <c r="J81" s="149"/>
      <c r="K81" s="149"/>
      <c r="L81" s="149"/>
      <c r="M81" s="149"/>
      <c r="N81" s="149"/>
      <c r="O81" s="149"/>
      <c r="P81" s="149"/>
      <c r="Q81" s="149"/>
      <c r="R81" s="149"/>
      <c r="S81" s="149"/>
      <c r="T81" s="149"/>
      <c r="U81" s="149"/>
      <c r="V81" s="149"/>
      <c r="W81" s="149"/>
      <c r="X81" s="148"/>
      <c r="Y81" s="148"/>
      <c r="Z81" s="148"/>
      <c r="AA81" s="148"/>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row>
    <row r="82" spans="1:50" s="143" customFormat="1">
      <c r="A82" s="185"/>
      <c r="B82" s="185"/>
      <c r="C82" s="185"/>
      <c r="D82" s="185"/>
      <c r="E82" s="185"/>
      <c r="F82" s="185"/>
      <c r="G82" s="185"/>
      <c r="H82" s="185"/>
      <c r="I82" s="185"/>
      <c r="J82" s="149"/>
      <c r="K82" s="149"/>
      <c r="L82" s="149"/>
      <c r="M82" s="149"/>
      <c r="N82" s="149"/>
      <c r="O82" s="149"/>
      <c r="P82" s="149"/>
      <c r="Q82" s="149"/>
      <c r="R82" s="149"/>
      <c r="S82" s="149"/>
      <c r="T82" s="149"/>
      <c r="U82" s="149"/>
      <c r="V82" s="149"/>
      <c r="W82" s="149"/>
      <c r="X82" s="148"/>
      <c r="Y82" s="148"/>
      <c r="Z82" s="148"/>
      <c r="AA82" s="148"/>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row>
    <row r="83" spans="1:50" s="143" customFormat="1">
      <c r="A83" s="185"/>
      <c r="B83" s="185"/>
      <c r="C83" s="185"/>
      <c r="D83" s="185"/>
      <c r="E83" s="185"/>
      <c r="F83" s="185"/>
      <c r="G83" s="185"/>
      <c r="H83" s="185"/>
      <c r="I83" s="185"/>
      <c r="J83" s="149"/>
      <c r="K83" s="149"/>
      <c r="L83" s="149"/>
      <c r="M83" s="149"/>
      <c r="N83" s="149"/>
      <c r="O83" s="149"/>
      <c r="P83" s="149"/>
      <c r="Q83" s="149"/>
      <c r="R83" s="149"/>
      <c r="S83" s="149"/>
      <c r="T83" s="149"/>
      <c r="U83" s="149"/>
      <c r="V83" s="149"/>
      <c r="W83" s="149"/>
      <c r="X83" s="148"/>
      <c r="Y83" s="148"/>
      <c r="Z83" s="148"/>
      <c r="AA83" s="148"/>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row>
    <row r="84" spans="1:50" s="143" customFormat="1">
      <c r="A84" s="185"/>
      <c r="B84" s="185"/>
      <c r="C84" s="185"/>
      <c r="D84" s="185"/>
      <c r="E84" s="185"/>
      <c r="F84" s="185"/>
      <c r="G84" s="185"/>
      <c r="H84" s="185"/>
      <c r="I84" s="185"/>
      <c r="J84" s="149"/>
      <c r="K84" s="149"/>
      <c r="L84" s="149"/>
      <c r="M84" s="149"/>
      <c r="N84" s="149"/>
      <c r="O84" s="149"/>
      <c r="P84" s="149"/>
      <c r="Q84" s="149"/>
      <c r="R84" s="149"/>
      <c r="S84" s="149"/>
      <c r="T84" s="149"/>
      <c r="U84" s="149"/>
      <c r="V84" s="149"/>
      <c r="W84" s="149"/>
      <c r="X84" s="148"/>
      <c r="Y84" s="148"/>
      <c r="Z84" s="148"/>
      <c r="AA84" s="148"/>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row>
    <row r="85" spans="1:50" s="143" customFormat="1">
      <c r="A85" s="185"/>
      <c r="B85" s="185"/>
      <c r="C85" s="185"/>
      <c r="D85" s="185"/>
      <c r="E85" s="185"/>
      <c r="F85" s="185"/>
      <c r="G85" s="185"/>
      <c r="H85" s="185"/>
      <c r="I85" s="185"/>
      <c r="J85" s="149"/>
      <c r="K85" s="149"/>
      <c r="L85" s="149"/>
      <c r="M85" s="149"/>
      <c r="N85" s="149"/>
      <c r="O85" s="149"/>
      <c r="P85" s="149"/>
      <c r="Q85" s="149"/>
      <c r="R85" s="149"/>
      <c r="S85" s="149"/>
      <c r="T85" s="149"/>
      <c r="U85" s="149"/>
      <c r="V85" s="149"/>
      <c r="W85" s="149"/>
      <c r="X85" s="148"/>
      <c r="Y85" s="148"/>
      <c r="Z85" s="148"/>
      <c r="AA85" s="148"/>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row>
    <row r="86" spans="1:50" s="143" customFormat="1">
      <c r="A86" s="185"/>
      <c r="B86" s="185"/>
      <c r="C86" s="185"/>
      <c r="D86" s="185"/>
      <c r="E86" s="185"/>
      <c r="F86" s="185"/>
      <c r="G86" s="185"/>
      <c r="H86" s="185"/>
      <c r="I86" s="185"/>
      <c r="J86" s="149"/>
      <c r="K86" s="149"/>
      <c r="L86" s="149"/>
      <c r="M86" s="149"/>
      <c r="N86" s="149"/>
      <c r="O86" s="149"/>
      <c r="P86" s="149"/>
      <c r="Q86" s="149"/>
      <c r="R86" s="149"/>
      <c r="S86" s="149"/>
      <c r="T86" s="149"/>
      <c r="U86" s="149"/>
      <c r="V86" s="149"/>
      <c r="W86" s="149"/>
      <c r="X86" s="148"/>
      <c r="Y86" s="148"/>
      <c r="Z86" s="148"/>
      <c r="AA86" s="148"/>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row>
    <row r="87" spans="1:50" s="143" customFormat="1">
      <c r="A87" s="185"/>
      <c r="B87" s="185"/>
      <c r="C87" s="185"/>
      <c r="D87" s="185"/>
      <c r="E87" s="185"/>
      <c r="F87" s="185"/>
      <c r="G87" s="185"/>
      <c r="H87" s="185"/>
      <c r="I87" s="185"/>
      <c r="J87" s="149"/>
      <c r="K87" s="149"/>
      <c r="L87" s="149"/>
      <c r="M87" s="149"/>
      <c r="N87" s="149"/>
      <c r="O87" s="149"/>
      <c r="P87" s="149"/>
      <c r="Q87" s="149"/>
      <c r="R87" s="149"/>
      <c r="S87" s="149"/>
      <c r="T87" s="149"/>
      <c r="U87" s="149"/>
      <c r="V87" s="149"/>
      <c r="W87" s="149"/>
      <c r="X87" s="148"/>
      <c r="Y87" s="148"/>
      <c r="Z87" s="148"/>
      <c r="AA87" s="148"/>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row>
    <row r="88" spans="1:50" s="143" customFormat="1">
      <c r="A88" s="185"/>
      <c r="B88" s="185"/>
      <c r="C88" s="185"/>
      <c r="D88" s="185"/>
      <c r="E88" s="185"/>
      <c r="F88" s="185"/>
      <c r="G88" s="185"/>
      <c r="H88" s="185"/>
      <c r="I88" s="185"/>
      <c r="J88" s="149"/>
      <c r="K88" s="149"/>
      <c r="L88" s="149"/>
      <c r="M88" s="149"/>
      <c r="N88" s="149"/>
      <c r="O88" s="149"/>
      <c r="P88" s="149"/>
      <c r="Q88" s="149"/>
      <c r="R88" s="149"/>
      <c r="S88" s="149"/>
      <c r="T88" s="149"/>
      <c r="U88" s="149"/>
      <c r="V88" s="149"/>
      <c r="W88" s="149"/>
      <c r="X88" s="148"/>
      <c r="Y88" s="148"/>
      <c r="Z88" s="148"/>
      <c r="AA88" s="148"/>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row>
    <row r="89" spans="1:50" s="143" customFormat="1">
      <c r="A89" s="185"/>
      <c r="B89" s="185"/>
      <c r="C89" s="185"/>
      <c r="D89" s="185"/>
      <c r="E89" s="185"/>
      <c r="F89" s="185"/>
      <c r="G89" s="185"/>
      <c r="H89" s="185"/>
      <c r="I89" s="185"/>
      <c r="J89" s="149"/>
      <c r="K89" s="149"/>
      <c r="L89" s="149"/>
      <c r="M89" s="149"/>
      <c r="N89" s="149"/>
      <c r="O89" s="149"/>
      <c r="P89" s="149"/>
      <c r="Q89" s="149"/>
      <c r="R89" s="149"/>
      <c r="S89" s="149"/>
      <c r="T89" s="149"/>
      <c r="U89" s="149"/>
      <c r="V89" s="149"/>
      <c r="W89" s="149"/>
      <c r="X89" s="148"/>
      <c r="Y89" s="148"/>
      <c r="Z89" s="148"/>
      <c r="AA89" s="148"/>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row>
    <row r="90" spans="1:50" s="143" customFormat="1">
      <c r="A90" s="185"/>
      <c r="B90" s="185"/>
      <c r="C90" s="185"/>
      <c r="D90" s="185"/>
      <c r="E90" s="185"/>
      <c r="F90" s="185"/>
      <c r="G90" s="185"/>
      <c r="H90" s="185"/>
      <c r="I90" s="185"/>
      <c r="J90" s="149"/>
      <c r="K90" s="149"/>
      <c r="L90" s="149"/>
      <c r="M90" s="149"/>
      <c r="N90" s="149"/>
      <c r="O90" s="149"/>
      <c r="P90" s="149"/>
      <c r="Q90" s="149"/>
      <c r="R90" s="149"/>
      <c r="S90" s="149"/>
      <c r="T90" s="149"/>
      <c r="U90" s="149"/>
      <c r="V90" s="149"/>
      <c r="W90" s="149"/>
      <c r="X90" s="148"/>
      <c r="Y90" s="148"/>
      <c r="Z90" s="148"/>
      <c r="AA90" s="148"/>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row>
    <row r="91" spans="1:50" s="143" customFormat="1">
      <c r="A91" s="185"/>
      <c r="B91" s="185"/>
      <c r="C91" s="185"/>
      <c r="D91" s="185"/>
      <c r="E91" s="185"/>
      <c r="F91" s="185"/>
      <c r="G91" s="185"/>
      <c r="H91" s="185"/>
      <c r="I91" s="185"/>
      <c r="J91" s="149"/>
      <c r="K91" s="149"/>
      <c r="L91" s="149"/>
      <c r="M91" s="149"/>
      <c r="N91" s="149"/>
      <c r="O91" s="149"/>
      <c r="P91" s="149"/>
      <c r="Q91" s="149"/>
      <c r="R91" s="149"/>
      <c r="S91" s="149"/>
      <c r="T91" s="149"/>
      <c r="U91" s="149"/>
      <c r="V91" s="149"/>
      <c r="W91" s="149"/>
      <c r="X91" s="148"/>
      <c r="Y91" s="148"/>
      <c r="Z91" s="148"/>
      <c r="AA91" s="148"/>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row>
    <row r="92" spans="1:50" s="143" customFormat="1">
      <c r="A92" s="185"/>
      <c r="B92" s="185"/>
      <c r="C92" s="185"/>
      <c r="D92" s="185"/>
      <c r="E92" s="185"/>
      <c r="F92" s="185"/>
      <c r="G92" s="185"/>
      <c r="H92" s="185"/>
      <c r="I92" s="185"/>
      <c r="J92" s="149"/>
      <c r="K92" s="149"/>
      <c r="L92" s="149"/>
      <c r="M92" s="149"/>
      <c r="N92" s="149"/>
      <c r="O92" s="149"/>
      <c r="P92" s="149"/>
      <c r="Q92" s="149"/>
      <c r="R92" s="149"/>
      <c r="S92" s="149"/>
      <c r="T92" s="149"/>
      <c r="U92" s="149"/>
      <c r="V92" s="149"/>
      <c r="W92" s="149"/>
      <c r="X92" s="148"/>
      <c r="Y92" s="148"/>
      <c r="Z92" s="148"/>
      <c r="AA92" s="148"/>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row>
    <row r="93" spans="1:50" s="143" customFormat="1">
      <c r="A93" s="185"/>
      <c r="B93" s="185"/>
      <c r="C93" s="185"/>
      <c r="D93" s="185"/>
      <c r="E93" s="185"/>
      <c r="F93" s="185"/>
      <c r="G93" s="185"/>
      <c r="H93" s="185"/>
      <c r="I93" s="185"/>
      <c r="J93" s="149"/>
      <c r="K93" s="149"/>
      <c r="L93" s="149"/>
      <c r="M93" s="149"/>
      <c r="N93" s="149"/>
      <c r="O93" s="149"/>
      <c r="P93" s="149"/>
      <c r="Q93" s="149"/>
      <c r="R93" s="149"/>
      <c r="S93" s="149"/>
      <c r="T93" s="149"/>
      <c r="U93" s="149"/>
      <c r="V93" s="149"/>
      <c r="W93" s="149"/>
      <c r="X93" s="148"/>
      <c r="Y93" s="148"/>
      <c r="Z93" s="148"/>
      <c r="AA93" s="148"/>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row>
    <row r="94" spans="1:50" s="143" customFormat="1">
      <c r="A94" s="185"/>
      <c r="B94" s="185"/>
      <c r="C94" s="185"/>
      <c r="D94" s="185"/>
      <c r="E94" s="185"/>
      <c r="F94" s="185"/>
      <c r="G94" s="185"/>
      <c r="H94" s="185"/>
      <c r="I94" s="185"/>
      <c r="J94" s="149"/>
      <c r="K94" s="149"/>
      <c r="L94" s="149"/>
      <c r="M94" s="149"/>
      <c r="N94" s="149"/>
      <c r="O94" s="149"/>
      <c r="P94" s="149"/>
      <c r="Q94" s="149"/>
      <c r="R94" s="149"/>
      <c r="S94" s="149"/>
      <c r="T94" s="149"/>
      <c r="U94" s="149"/>
      <c r="V94" s="149"/>
      <c r="W94" s="149"/>
      <c r="X94" s="148"/>
      <c r="Y94" s="148"/>
      <c r="Z94" s="148"/>
      <c r="AA94" s="148"/>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row>
    <row r="95" spans="1:50" s="143" customFormat="1">
      <c r="A95" s="185"/>
      <c r="B95" s="185"/>
      <c r="C95" s="185"/>
      <c r="D95" s="185"/>
      <c r="E95" s="185"/>
      <c r="F95" s="185"/>
      <c r="G95" s="185"/>
      <c r="H95" s="185"/>
      <c r="I95" s="185"/>
      <c r="J95" s="149"/>
      <c r="K95" s="149"/>
      <c r="L95" s="149"/>
      <c r="M95" s="149"/>
      <c r="N95" s="149"/>
      <c r="O95" s="149"/>
      <c r="P95" s="149"/>
      <c r="Q95" s="149"/>
      <c r="R95" s="149"/>
      <c r="S95" s="149"/>
      <c r="T95" s="149"/>
      <c r="U95" s="149"/>
      <c r="V95" s="149"/>
      <c r="W95" s="149"/>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row>
  </sheetData>
  <sheetProtection sheet="1" objects="1" scenarios="1"/>
  <mergeCells count="1">
    <mergeCell ref="C29:G29"/>
  </mergeCells>
  <dataValidations count="3">
    <dataValidation type="list" allowBlank="1" showInputMessage="1" showErrorMessage="1" sqref="B11:B16">
      <formula1>$U$10:$U$17</formula1>
    </dataValidation>
    <dataValidation type="list" allowBlank="1" showInputMessage="1" showErrorMessage="1" sqref="E11:E16">
      <formula1>$N$11:$N$13</formula1>
    </dataValidation>
    <dataValidation type="decimal" operator="greaterThanOrEqual" allowBlank="1" showInputMessage="1" showErrorMessage="1" sqref="C11:C16">
      <formula1>0</formula1>
    </dataValidation>
  </dataValidations>
  <printOptions horizontalCentered="1"/>
  <pageMargins left="1" right="1" top="0.75" bottom="0.75" header="0.3" footer="0.3"/>
  <pageSetup scale="84"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H95"/>
  <sheetViews>
    <sheetView showZeros="0" workbookViewId="0"/>
  </sheetViews>
  <sheetFormatPr defaultRowHeight="12.75"/>
  <cols>
    <col min="1" max="1" width="26.28515625" style="185" customWidth="1"/>
    <col min="2" max="2" width="26.85546875" style="185" customWidth="1"/>
    <col min="3" max="3" width="11" style="185" customWidth="1"/>
    <col min="4" max="4" width="10.7109375" style="185" customWidth="1"/>
    <col min="5" max="5" width="15.140625" style="185" customWidth="1"/>
    <col min="6" max="6" width="9.42578125" style="185" customWidth="1"/>
    <col min="7" max="7" width="7.7109375" style="185" customWidth="1"/>
    <col min="8" max="8" width="10.42578125" style="185" customWidth="1"/>
    <col min="9" max="9" width="12.140625" style="185" customWidth="1"/>
    <col min="10" max="10" width="9.140625" style="149"/>
    <col min="11" max="11" width="9.7109375" style="149" customWidth="1"/>
    <col min="12" max="12" width="20.5703125" style="149" hidden="1" customWidth="1"/>
    <col min="13" max="23" width="9.140625" style="149" hidden="1" customWidth="1"/>
    <col min="24" max="60" width="9.140625" style="185"/>
    <col min="61" max="16384" width="9.140625" style="157"/>
  </cols>
  <sheetData>
    <row r="1" spans="1:27" ht="18.75" thickBot="1">
      <c r="B1" s="31" t="str">
        <f>Inputs!B27</f>
        <v>Phase III</v>
      </c>
      <c r="C1" s="142"/>
      <c r="D1" s="142"/>
      <c r="E1" s="119">
        <f>IF(PhaseII="No",0,IF(PhaseIII="No",0,Inputs!G28))</f>
        <v>0</v>
      </c>
      <c r="F1" s="151" t="s">
        <v>77</v>
      </c>
      <c r="G1" s="142"/>
      <c r="H1" s="142"/>
      <c r="I1" s="31"/>
      <c r="L1" s="253" t="s">
        <v>89</v>
      </c>
      <c r="M1" s="256" t="str">
        <f>IF(Inputs!$B$48=0,"",Inputs!$B$48)</f>
        <v/>
      </c>
      <c r="N1" s="253" t="str">
        <f>IF(Inputs!$B$49=0,"",Inputs!$B$49)</f>
        <v/>
      </c>
      <c r="O1" s="253" t="str">
        <f>IF(Inputs!B50=0,"",Inputs!B50)</f>
        <v/>
      </c>
      <c r="P1" s="253" t="str">
        <f>IF(Inputs!B51=0,"",Inputs!B51)</f>
        <v/>
      </c>
      <c r="Q1" s="253" t="str">
        <f>IF(Inputs!B52=0,"",Inputs!B52)</f>
        <v/>
      </c>
      <c r="R1" s="253" t="str">
        <f>IF(Inputs!B53=0,"",Inputs!B53)</f>
        <v/>
      </c>
      <c r="S1" s="253" t="str">
        <f>IF(Inputs!B54=0,"",Inputs!B54)</f>
        <v/>
      </c>
      <c r="T1" s="253" t="str">
        <f>IF(Inputs!B55=0,"",Inputs!B55)</f>
        <v/>
      </c>
      <c r="U1" s="253" t="str">
        <f>IF(Inputs!B56=0,"",Inputs!B56)</f>
        <v/>
      </c>
      <c r="V1" s="253" t="str">
        <f>IF(Inputs!B57=0,"",Inputs!B57)</f>
        <v/>
      </c>
      <c r="W1" s="254" t="s">
        <v>24</v>
      </c>
    </row>
    <row r="2" spans="1:27" ht="30" customHeight="1" thickBot="1">
      <c r="B2" s="28" t="s">
        <v>134</v>
      </c>
      <c r="C2" s="74"/>
      <c r="D2" s="75"/>
      <c r="E2" s="75"/>
      <c r="F2" s="28"/>
      <c r="G2" s="78"/>
      <c r="H2" s="77" t="s">
        <v>53</v>
      </c>
      <c r="I2" s="79" t="s">
        <v>129</v>
      </c>
      <c r="K2" s="150"/>
      <c r="L2" s="248">
        <f t="shared" ref="L2:L7" si="0">B11</f>
        <v>0</v>
      </c>
      <c r="M2" s="251">
        <f t="shared" ref="M2:V2" si="1">IF(M$1=$L2,$L11,0)</f>
        <v>0</v>
      </c>
      <c r="N2" s="251">
        <f t="shared" si="1"/>
        <v>0</v>
      </c>
      <c r="O2" s="251">
        <f t="shared" si="1"/>
        <v>0</v>
      </c>
      <c r="P2" s="251">
        <f t="shared" si="1"/>
        <v>0</v>
      </c>
      <c r="Q2" s="251">
        <f t="shared" si="1"/>
        <v>0</v>
      </c>
      <c r="R2" s="251">
        <f t="shared" si="1"/>
        <v>0</v>
      </c>
      <c r="S2" s="251">
        <f t="shared" si="1"/>
        <v>0</v>
      </c>
      <c r="T2" s="251">
        <f t="shared" si="1"/>
        <v>0</v>
      </c>
      <c r="U2" s="251">
        <f t="shared" si="1"/>
        <v>0</v>
      </c>
      <c r="V2" s="251">
        <f t="shared" si="1"/>
        <v>0</v>
      </c>
      <c r="W2" s="255">
        <f t="shared" ref="W2:W7" si="2">SUM(M2:V2)</f>
        <v>0</v>
      </c>
    </row>
    <row r="3" spans="1:27">
      <c r="B3" s="169"/>
      <c r="C3" s="242" t="s">
        <v>35</v>
      </c>
      <c r="D3" s="243" t="s">
        <v>23</v>
      </c>
      <c r="E3" s="165"/>
      <c r="F3" s="243" t="s">
        <v>1</v>
      </c>
      <c r="G3" s="192"/>
      <c r="H3" s="178" t="s">
        <v>24</v>
      </c>
      <c r="I3" s="61" t="s">
        <v>24</v>
      </c>
      <c r="L3" s="248">
        <f t="shared" si="0"/>
        <v>0</v>
      </c>
      <c r="M3" s="251">
        <f t="shared" ref="M3:V3" si="3">IF(M$1=$L3,$L12,0)</f>
        <v>0</v>
      </c>
      <c r="N3" s="251">
        <f t="shared" si="3"/>
        <v>0</v>
      </c>
      <c r="O3" s="251">
        <f t="shared" si="3"/>
        <v>0</v>
      </c>
      <c r="P3" s="251">
        <f t="shared" si="3"/>
        <v>0</v>
      </c>
      <c r="Q3" s="251">
        <f t="shared" si="3"/>
        <v>0</v>
      </c>
      <c r="R3" s="251">
        <f t="shared" si="3"/>
        <v>0</v>
      </c>
      <c r="S3" s="251">
        <f t="shared" si="3"/>
        <v>0</v>
      </c>
      <c r="T3" s="251">
        <f t="shared" si="3"/>
        <v>0</v>
      </c>
      <c r="U3" s="251">
        <f t="shared" si="3"/>
        <v>0</v>
      </c>
      <c r="V3" s="251">
        <f t="shared" si="3"/>
        <v>0</v>
      </c>
      <c r="W3" s="255">
        <f t="shared" si="2"/>
        <v>0</v>
      </c>
    </row>
    <row r="4" spans="1:27">
      <c r="B4" s="17" t="s">
        <v>119</v>
      </c>
      <c r="C4" s="118">
        <f>IF(E1=0,0,Inputs!G22)</f>
        <v>0</v>
      </c>
      <c r="D4" s="244">
        <f>IF(E1=0,0,Inputs!G20)</f>
        <v>0</v>
      </c>
      <c r="E4" s="298">
        <f>Inputs!H20</f>
        <v>0</v>
      </c>
      <c r="F4" s="244">
        <f>IF(E1=0,0,Inputs!G23)</f>
        <v>0</v>
      </c>
      <c r="G4" s="177">
        <f>Inputs!H23</f>
        <v>0</v>
      </c>
      <c r="H4" s="347">
        <f>IF(E1=0,0,Inputs!Q23)</f>
        <v>0</v>
      </c>
      <c r="I4" s="376">
        <f>IF(C4=0,0,H4/$C$4)</f>
        <v>0</v>
      </c>
      <c r="L4" s="248">
        <f t="shared" si="0"/>
        <v>0</v>
      </c>
      <c r="M4" s="251">
        <f t="shared" ref="M4:V4" si="4">IF(M$1=$L4,$L13,0)</f>
        <v>0</v>
      </c>
      <c r="N4" s="251">
        <f t="shared" si="4"/>
        <v>0</v>
      </c>
      <c r="O4" s="251">
        <f t="shared" si="4"/>
        <v>0</v>
      </c>
      <c r="P4" s="251">
        <f t="shared" si="4"/>
        <v>0</v>
      </c>
      <c r="Q4" s="251">
        <f t="shared" si="4"/>
        <v>0</v>
      </c>
      <c r="R4" s="251">
        <f t="shared" si="4"/>
        <v>0</v>
      </c>
      <c r="S4" s="251">
        <f t="shared" si="4"/>
        <v>0</v>
      </c>
      <c r="T4" s="251">
        <f t="shared" si="4"/>
        <v>0</v>
      </c>
      <c r="U4" s="251">
        <f t="shared" si="4"/>
        <v>0</v>
      </c>
      <c r="V4" s="251">
        <f t="shared" si="4"/>
        <v>0</v>
      </c>
      <c r="W4" s="255">
        <f t="shared" si="2"/>
        <v>0</v>
      </c>
    </row>
    <row r="5" spans="1:27">
      <c r="B5" s="164" t="s">
        <v>120</v>
      </c>
      <c r="C5" s="245">
        <f>IF(E1=0,0,Inputs!G32)</f>
        <v>0</v>
      </c>
      <c r="D5" s="116">
        <f>IF(E1=0,0,Inputs!G30)</f>
        <v>0</v>
      </c>
      <c r="E5" s="116">
        <f>Inputs!H30</f>
        <v>0</v>
      </c>
      <c r="F5" s="116">
        <f>IF(E1=0,0,Inputs!G33)</f>
        <v>0</v>
      </c>
      <c r="G5" s="177">
        <f>Inputs!H33</f>
        <v>0</v>
      </c>
      <c r="H5" s="347">
        <f>IF(E1=0,0,Inputs!Q33)</f>
        <v>0</v>
      </c>
      <c r="I5" s="376">
        <f>IF(C5=0,0,H5/$C$5)</f>
        <v>0</v>
      </c>
      <c r="L5" s="248">
        <f t="shared" si="0"/>
        <v>0</v>
      </c>
      <c r="M5" s="251">
        <f t="shared" ref="M5:V5" si="5">IF(M$1=$L5,$L14,0)</f>
        <v>0</v>
      </c>
      <c r="N5" s="251">
        <f t="shared" si="5"/>
        <v>0</v>
      </c>
      <c r="O5" s="251">
        <f t="shared" si="5"/>
        <v>0</v>
      </c>
      <c r="P5" s="251">
        <f t="shared" si="5"/>
        <v>0</v>
      </c>
      <c r="Q5" s="251">
        <f t="shared" si="5"/>
        <v>0</v>
      </c>
      <c r="R5" s="251">
        <f t="shared" si="5"/>
        <v>0</v>
      </c>
      <c r="S5" s="251">
        <f t="shared" si="5"/>
        <v>0</v>
      </c>
      <c r="T5" s="251">
        <f t="shared" si="5"/>
        <v>0</v>
      </c>
      <c r="U5" s="251">
        <f t="shared" si="5"/>
        <v>0</v>
      </c>
      <c r="V5" s="251">
        <f t="shared" si="5"/>
        <v>0</v>
      </c>
      <c r="W5" s="255">
        <f t="shared" si="2"/>
        <v>0</v>
      </c>
    </row>
    <row r="6" spans="1:27" ht="13.5" thickBot="1">
      <c r="B6" s="164"/>
      <c r="C6" s="160"/>
      <c r="D6" s="165"/>
      <c r="E6" s="165"/>
      <c r="F6" s="165"/>
      <c r="G6" s="177"/>
      <c r="H6" s="347"/>
      <c r="I6" s="376"/>
      <c r="L6" s="248">
        <f t="shared" si="0"/>
        <v>0</v>
      </c>
      <c r="M6" s="251">
        <f t="shared" ref="M6:V6" si="6">IF(M$1=$L6,$L15,0)</f>
        <v>0</v>
      </c>
      <c r="N6" s="251">
        <f t="shared" si="6"/>
        <v>0</v>
      </c>
      <c r="O6" s="251">
        <f t="shared" si="6"/>
        <v>0</v>
      </c>
      <c r="P6" s="251">
        <f t="shared" si="6"/>
        <v>0</v>
      </c>
      <c r="Q6" s="251">
        <f t="shared" si="6"/>
        <v>0</v>
      </c>
      <c r="R6" s="251">
        <f t="shared" si="6"/>
        <v>0</v>
      </c>
      <c r="S6" s="251">
        <f t="shared" si="6"/>
        <v>0</v>
      </c>
      <c r="T6" s="251">
        <f t="shared" si="6"/>
        <v>0</v>
      </c>
      <c r="U6" s="251">
        <f t="shared" si="6"/>
        <v>0</v>
      </c>
      <c r="V6" s="251">
        <f t="shared" si="6"/>
        <v>0</v>
      </c>
      <c r="W6" s="255">
        <f t="shared" si="2"/>
        <v>0</v>
      </c>
    </row>
    <row r="7" spans="1:27" ht="13.5" thickBot="1">
      <c r="B7" s="80"/>
      <c r="C7" s="64"/>
      <c r="D7" s="29"/>
      <c r="E7" s="29"/>
      <c r="F7" s="29"/>
      <c r="G7" s="65" t="s">
        <v>118</v>
      </c>
      <c r="H7" s="348">
        <f>H5-H4</f>
        <v>0</v>
      </c>
      <c r="I7" s="377">
        <f>IF(C5=0,0,H7/C5)</f>
        <v>0</v>
      </c>
      <c r="L7" s="258">
        <f t="shared" si="0"/>
        <v>0</v>
      </c>
      <c r="M7" s="252">
        <f t="shared" ref="M7:V7" si="7">IF(M$1=$L7,$L16,0)</f>
        <v>0</v>
      </c>
      <c r="N7" s="252">
        <f t="shared" si="7"/>
        <v>0</v>
      </c>
      <c r="O7" s="252">
        <f t="shared" si="7"/>
        <v>0</v>
      </c>
      <c r="P7" s="252">
        <f t="shared" si="7"/>
        <v>0</v>
      </c>
      <c r="Q7" s="252">
        <f t="shared" si="7"/>
        <v>0</v>
      </c>
      <c r="R7" s="252">
        <f t="shared" si="7"/>
        <v>0</v>
      </c>
      <c r="S7" s="252">
        <f t="shared" si="7"/>
        <v>0</v>
      </c>
      <c r="T7" s="252">
        <f t="shared" si="7"/>
        <v>0</v>
      </c>
      <c r="U7" s="252">
        <f t="shared" si="7"/>
        <v>0</v>
      </c>
      <c r="V7" s="252">
        <f t="shared" si="7"/>
        <v>0</v>
      </c>
      <c r="W7" s="257">
        <f t="shared" si="2"/>
        <v>0</v>
      </c>
    </row>
    <row r="8" spans="1:27" ht="13.5" thickBot="1">
      <c r="B8" s="38"/>
      <c r="C8" s="38"/>
      <c r="D8" s="30"/>
      <c r="E8" s="30"/>
      <c r="F8" s="30"/>
      <c r="G8" s="30"/>
      <c r="H8" s="326"/>
      <c r="I8" s="342" t="str">
        <f>IF(H8=0,"",H8/$C$5)</f>
        <v/>
      </c>
      <c r="L8" s="251" t="s">
        <v>24</v>
      </c>
      <c r="M8" s="251">
        <f>SUM(M2:M7)</f>
        <v>0</v>
      </c>
      <c r="N8" s="251">
        <f t="shared" ref="N8:V8" si="8">SUM(N2:N7)</f>
        <v>0</v>
      </c>
      <c r="O8" s="251">
        <f t="shared" si="8"/>
        <v>0</v>
      </c>
      <c r="P8" s="251">
        <f t="shared" si="8"/>
        <v>0</v>
      </c>
      <c r="Q8" s="251">
        <f t="shared" si="8"/>
        <v>0</v>
      </c>
      <c r="R8" s="251">
        <f t="shared" si="8"/>
        <v>0</v>
      </c>
      <c r="S8" s="251">
        <f t="shared" si="8"/>
        <v>0</v>
      </c>
      <c r="T8" s="251">
        <f t="shared" si="8"/>
        <v>0</v>
      </c>
      <c r="U8" s="251">
        <f t="shared" si="8"/>
        <v>0</v>
      </c>
      <c r="V8" s="251">
        <f t="shared" si="8"/>
        <v>0</v>
      </c>
    </row>
    <row r="9" spans="1:27" ht="26.25" thickBot="1">
      <c r="B9" s="28" t="s">
        <v>54</v>
      </c>
      <c r="C9" s="74"/>
      <c r="D9" s="75"/>
      <c r="E9" s="75"/>
      <c r="F9" s="75"/>
      <c r="G9" s="75"/>
      <c r="H9" s="77" t="s">
        <v>53</v>
      </c>
      <c r="I9" s="378" t="s">
        <v>129</v>
      </c>
    </row>
    <row r="10" spans="1:27" ht="44.25" customHeight="1">
      <c r="A10" s="103"/>
      <c r="B10" s="169" t="s">
        <v>3</v>
      </c>
      <c r="C10" s="238" t="s">
        <v>130</v>
      </c>
      <c r="D10" s="279" t="s">
        <v>94</v>
      </c>
      <c r="E10" s="239" t="s">
        <v>132</v>
      </c>
      <c r="F10" s="179" t="s">
        <v>1</v>
      </c>
      <c r="G10" s="76"/>
      <c r="H10" s="318" t="s">
        <v>24</v>
      </c>
      <c r="I10" s="379" t="s">
        <v>24</v>
      </c>
      <c r="K10" s="107"/>
      <c r="L10" s="283"/>
      <c r="M10" s="150"/>
      <c r="U10" s="248" t="str">
        <f>IF(Inputs!B48="","",Inputs!B48)</f>
        <v/>
      </c>
      <c r="X10" s="148"/>
      <c r="Y10" s="148"/>
      <c r="Z10" s="148"/>
      <c r="AA10" s="148"/>
    </row>
    <row r="11" spans="1:27">
      <c r="B11" s="137"/>
      <c r="C11" s="138"/>
      <c r="D11" s="186" t="str">
        <f t="shared" ref="D11:D16" si="9">IF(B11=0,"",VLOOKUP(B11,Feed,5,FALSE))</f>
        <v/>
      </c>
      <c r="E11" s="144"/>
      <c r="F11" s="171" t="str">
        <f t="shared" ref="F11:F16" si="10">IF(B11="","",VLOOKUP(B11,Feed,7,FALSE))</f>
        <v/>
      </c>
      <c r="G11" s="181" t="str">
        <f t="shared" ref="G11:G16" si="11">IF(B11="","",CONCATENATE("$ ",VLOOKUP(B11,Feed,5,FALSE)))</f>
        <v/>
      </c>
      <c r="H11" s="314">
        <f t="shared" ref="H11:H16" si="12">IF(B11=0,0,C11*F11*IF(E11="per Head",($C$4+$C$5)/2,IF(E11="per Head per Day",($C$4+$C$5)/2*$E$1,IF(E11="Total",1,"Choose Fed Basis"))))</f>
        <v>0</v>
      </c>
      <c r="I11" s="380">
        <f t="shared" ref="I11:I16" si="13">IF($C$5=0,0,H11/$C$5)</f>
        <v>0</v>
      </c>
      <c r="L11" s="248">
        <f t="shared" ref="L11:L16" si="14">C11*IF(E11="total",1,IF(E11="per animal",($C$4+$C$5)/2,0))</f>
        <v>0</v>
      </c>
      <c r="M11" s="249"/>
      <c r="N11" s="306" t="s">
        <v>24</v>
      </c>
      <c r="O11" s="250"/>
      <c r="U11" s="248" t="str">
        <f>IF(Inputs!B49="","",Inputs!B49)</f>
        <v/>
      </c>
      <c r="X11" s="148"/>
      <c r="Y11" s="148"/>
      <c r="Z11" s="148"/>
      <c r="AA11" s="148"/>
    </row>
    <row r="12" spans="1:27">
      <c r="B12" s="136"/>
      <c r="C12" s="139"/>
      <c r="D12" s="186" t="str">
        <f t="shared" si="9"/>
        <v/>
      </c>
      <c r="E12" s="145"/>
      <c r="F12" s="171" t="str">
        <f t="shared" si="10"/>
        <v/>
      </c>
      <c r="G12" s="181" t="str">
        <f t="shared" si="11"/>
        <v/>
      </c>
      <c r="H12" s="314">
        <f t="shared" si="12"/>
        <v>0</v>
      </c>
      <c r="I12" s="380">
        <f t="shared" si="13"/>
        <v>0</v>
      </c>
      <c r="L12" s="248">
        <f t="shared" si="14"/>
        <v>0</v>
      </c>
      <c r="M12" s="150"/>
      <c r="N12" s="306" t="s">
        <v>99</v>
      </c>
      <c r="U12" s="248" t="str">
        <f>IF(Inputs!B50="","",Inputs!B50)</f>
        <v/>
      </c>
      <c r="X12" s="148"/>
      <c r="Y12" s="148"/>
      <c r="Z12" s="148"/>
      <c r="AA12" s="148"/>
    </row>
    <row r="13" spans="1:27">
      <c r="B13" s="136"/>
      <c r="C13" s="138"/>
      <c r="D13" s="186" t="str">
        <f t="shared" si="9"/>
        <v/>
      </c>
      <c r="E13" s="144"/>
      <c r="F13" s="171" t="str">
        <f t="shared" si="10"/>
        <v/>
      </c>
      <c r="G13" s="181" t="str">
        <f t="shared" si="11"/>
        <v/>
      </c>
      <c r="H13" s="314">
        <f t="shared" si="12"/>
        <v>0</v>
      </c>
      <c r="I13" s="380">
        <f t="shared" si="13"/>
        <v>0</v>
      </c>
      <c r="L13" s="248">
        <f t="shared" si="14"/>
        <v>0</v>
      </c>
      <c r="M13" s="150"/>
      <c r="N13" s="306" t="s">
        <v>131</v>
      </c>
      <c r="U13" s="248" t="str">
        <f>IF(Inputs!B51="","",Inputs!B51)</f>
        <v/>
      </c>
      <c r="X13" s="148"/>
      <c r="Y13" s="148"/>
      <c r="Z13" s="148"/>
      <c r="AA13" s="148"/>
    </row>
    <row r="14" spans="1:27">
      <c r="B14" s="136"/>
      <c r="C14" s="138"/>
      <c r="D14" s="186" t="str">
        <f t="shared" si="9"/>
        <v/>
      </c>
      <c r="E14" s="144"/>
      <c r="F14" s="171" t="str">
        <f t="shared" si="10"/>
        <v/>
      </c>
      <c r="G14" s="181" t="str">
        <f t="shared" si="11"/>
        <v/>
      </c>
      <c r="H14" s="314">
        <f t="shared" si="12"/>
        <v>0</v>
      </c>
      <c r="I14" s="380">
        <f t="shared" si="13"/>
        <v>0</v>
      </c>
      <c r="L14" s="248">
        <f t="shared" si="14"/>
        <v>0</v>
      </c>
      <c r="M14" s="150"/>
      <c r="U14" s="248" t="str">
        <f>IF(Inputs!B52="","",Inputs!B52)</f>
        <v/>
      </c>
      <c r="X14" s="148"/>
      <c r="Y14" s="148"/>
      <c r="Z14" s="148"/>
      <c r="AA14" s="148"/>
    </row>
    <row r="15" spans="1:27">
      <c r="B15" s="136"/>
      <c r="C15" s="138"/>
      <c r="D15" s="186" t="str">
        <f t="shared" si="9"/>
        <v/>
      </c>
      <c r="E15" s="144"/>
      <c r="F15" s="171" t="str">
        <f t="shared" si="10"/>
        <v/>
      </c>
      <c r="G15" s="181" t="str">
        <f t="shared" si="11"/>
        <v/>
      </c>
      <c r="H15" s="314">
        <f t="shared" si="12"/>
        <v>0</v>
      </c>
      <c r="I15" s="380">
        <f t="shared" si="13"/>
        <v>0</v>
      </c>
      <c r="L15" s="248">
        <f t="shared" si="14"/>
        <v>0</v>
      </c>
      <c r="M15" s="150"/>
      <c r="U15" s="248" t="str">
        <f>IF(Inputs!B53="","",Inputs!B53)</f>
        <v/>
      </c>
      <c r="X15" s="148"/>
      <c r="Y15" s="148"/>
      <c r="Z15" s="148"/>
      <c r="AA15" s="148"/>
    </row>
    <row r="16" spans="1:27" ht="13.5" thickBot="1">
      <c r="B16" s="136"/>
      <c r="C16" s="138"/>
      <c r="D16" s="186" t="str">
        <f t="shared" si="9"/>
        <v/>
      </c>
      <c r="E16" s="144"/>
      <c r="F16" s="171" t="str">
        <f t="shared" si="10"/>
        <v/>
      </c>
      <c r="G16" s="181" t="str">
        <f t="shared" si="11"/>
        <v/>
      </c>
      <c r="H16" s="320">
        <f t="shared" si="12"/>
        <v>0</v>
      </c>
      <c r="I16" s="381">
        <f t="shared" si="13"/>
        <v>0</v>
      </c>
      <c r="L16" s="248">
        <f t="shared" si="14"/>
        <v>0</v>
      </c>
      <c r="M16" s="150"/>
      <c r="U16" s="248" t="str">
        <f>IF(Inputs!B54="","",Inputs!B54)</f>
        <v/>
      </c>
      <c r="X16" s="148"/>
      <c r="Y16" s="148"/>
      <c r="Z16" s="148"/>
      <c r="AA16" s="148"/>
    </row>
    <row r="17" spans="1:27" ht="13.5" thickTop="1">
      <c r="B17" s="164"/>
      <c r="C17" s="51"/>
      <c r="D17" s="165"/>
      <c r="E17" s="172"/>
      <c r="F17" s="174"/>
      <c r="G17" s="172" t="s">
        <v>27</v>
      </c>
      <c r="H17" s="349">
        <f>SUM(H11:H16)</f>
        <v>0</v>
      </c>
      <c r="I17" s="382">
        <f>SUM(I11:I16)</f>
        <v>0</v>
      </c>
      <c r="U17" s="248" t="str">
        <f>IF(Inputs!B55="","",Inputs!B55)</f>
        <v/>
      </c>
      <c r="X17" s="148"/>
      <c r="Y17" s="148"/>
      <c r="Z17" s="148"/>
      <c r="AA17" s="148"/>
    </row>
    <row r="18" spans="1:27">
      <c r="A18" s="104"/>
      <c r="B18" s="164"/>
      <c r="C18" s="160"/>
      <c r="D18" s="165"/>
      <c r="E18" s="165"/>
      <c r="F18" s="165"/>
      <c r="G18" s="165"/>
      <c r="H18" s="347"/>
      <c r="I18" s="376" t="str">
        <f>IF(H18=0,"",H18/$C$5)</f>
        <v/>
      </c>
      <c r="U18" s="248" t="str">
        <f>IF(Inputs!B56="","",Inputs!B56)</f>
        <v/>
      </c>
      <c r="X18" s="148"/>
      <c r="Y18" s="148"/>
      <c r="Z18" s="148"/>
      <c r="AA18" s="148"/>
    </row>
    <row r="19" spans="1:27">
      <c r="B19" s="175" t="s">
        <v>36</v>
      </c>
      <c r="C19" s="182"/>
      <c r="D19" s="240" t="s">
        <v>46</v>
      </c>
      <c r="E19" s="240" t="s">
        <v>88</v>
      </c>
      <c r="F19" s="243" t="s">
        <v>39</v>
      </c>
      <c r="G19" s="178"/>
      <c r="H19" s="350" t="s">
        <v>24</v>
      </c>
      <c r="I19" s="383" t="s">
        <v>24</v>
      </c>
      <c r="J19" s="150"/>
      <c r="U19" s="248" t="str">
        <f>IF(Inputs!B57="","",Inputs!B57)</f>
        <v/>
      </c>
      <c r="X19" s="148"/>
      <c r="Y19" s="148"/>
      <c r="Z19" s="148"/>
      <c r="AA19" s="148"/>
    </row>
    <row r="20" spans="1:27">
      <c r="B20" s="164" t="str">
        <f>Inputs!B61</f>
        <v>Labor</v>
      </c>
      <c r="C20" s="159"/>
      <c r="D20" s="310">
        <f>Inputs!D61</f>
        <v>0</v>
      </c>
      <c r="E20" s="284">
        <f>IF(D20=0,0,Inputs!E61)</f>
        <v>0</v>
      </c>
      <c r="F20" s="81">
        <f>Inputs!S61</f>
        <v>0</v>
      </c>
      <c r="G20" s="177"/>
      <c r="H20" s="347">
        <f>D20*IF(E20="per animal",$C$5,1)*F20</f>
        <v>0</v>
      </c>
      <c r="I20" s="380">
        <f t="shared" ref="I20:I28" si="15">IF($C$5=0,0,H20/$C$5)</f>
        <v>0</v>
      </c>
      <c r="X20" s="148"/>
      <c r="Y20" s="148"/>
      <c r="Z20" s="148"/>
      <c r="AA20" s="148"/>
    </row>
    <row r="21" spans="1:27">
      <c r="B21" s="164" t="str">
        <f>Inputs!B62</f>
        <v>Fuel</v>
      </c>
      <c r="C21" s="159"/>
      <c r="D21" s="310">
        <f>Inputs!D62</f>
        <v>0</v>
      </c>
      <c r="E21" s="284">
        <f>IF(D21=0,0,Inputs!E62)</f>
        <v>0</v>
      </c>
      <c r="F21" s="81">
        <f>Inputs!S62</f>
        <v>0</v>
      </c>
      <c r="G21" s="177"/>
      <c r="H21" s="347">
        <f t="shared" ref="H21:H28" si="16">D21*IF(E21="per animal",$C$5,1)*F21</f>
        <v>0</v>
      </c>
      <c r="I21" s="380">
        <f t="shared" si="15"/>
        <v>0</v>
      </c>
      <c r="X21" s="148"/>
      <c r="Y21" s="148"/>
      <c r="Z21" s="148"/>
      <c r="AA21" s="148"/>
    </row>
    <row r="22" spans="1:27">
      <c r="B22" s="164" t="str">
        <f>Inputs!B63</f>
        <v>Veterinary and Medical</v>
      </c>
      <c r="C22" s="159"/>
      <c r="D22" s="310">
        <f>Inputs!D63</f>
        <v>0</v>
      </c>
      <c r="E22" s="284">
        <f>IF(D22=0,0,Inputs!E63)</f>
        <v>0</v>
      </c>
      <c r="F22" s="81">
        <f>Inputs!S63</f>
        <v>0</v>
      </c>
      <c r="G22" s="177"/>
      <c r="H22" s="347">
        <f t="shared" si="16"/>
        <v>0</v>
      </c>
      <c r="I22" s="380">
        <f t="shared" si="15"/>
        <v>0</v>
      </c>
      <c r="X22" s="148"/>
      <c r="Y22" s="148"/>
      <c r="Z22" s="148"/>
      <c r="AA22" s="148"/>
    </row>
    <row r="23" spans="1:27">
      <c r="B23" s="164">
        <f>Inputs!B64</f>
        <v>0</v>
      </c>
      <c r="C23" s="183"/>
      <c r="D23" s="310">
        <f>Inputs!D64</f>
        <v>0</v>
      </c>
      <c r="E23" s="284">
        <f>IF(D23=0,0,Inputs!E64)</f>
        <v>0</v>
      </c>
      <c r="F23" s="81">
        <f>Inputs!S64</f>
        <v>0</v>
      </c>
      <c r="G23" s="177"/>
      <c r="H23" s="347">
        <f t="shared" si="16"/>
        <v>0</v>
      </c>
      <c r="I23" s="380">
        <f t="shared" si="15"/>
        <v>0</v>
      </c>
      <c r="X23" s="148"/>
      <c r="Y23" s="148"/>
      <c r="Z23" s="148"/>
      <c r="AA23" s="148"/>
    </row>
    <row r="24" spans="1:27">
      <c r="B24" s="191">
        <f>Inputs!B65</f>
        <v>0</v>
      </c>
      <c r="C24" s="166"/>
      <c r="D24" s="310">
        <f>Inputs!D65</f>
        <v>0</v>
      </c>
      <c r="E24" s="284">
        <f>IF(D24=0,0,Inputs!E65)</f>
        <v>0</v>
      </c>
      <c r="F24" s="81">
        <f>Inputs!S65</f>
        <v>0</v>
      </c>
      <c r="G24" s="177"/>
      <c r="H24" s="347">
        <f t="shared" si="16"/>
        <v>0</v>
      </c>
      <c r="I24" s="380">
        <f t="shared" si="15"/>
        <v>0</v>
      </c>
      <c r="X24" s="148"/>
      <c r="Y24" s="148"/>
      <c r="Z24" s="148"/>
      <c r="AA24" s="148"/>
    </row>
    <row r="25" spans="1:27">
      <c r="B25" s="191">
        <f>Inputs!B66</f>
        <v>0</v>
      </c>
      <c r="C25" s="166"/>
      <c r="D25" s="310">
        <f>Inputs!D66</f>
        <v>0</v>
      </c>
      <c r="E25" s="284">
        <f>IF(D25=0,0,Inputs!E66)</f>
        <v>0</v>
      </c>
      <c r="F25" s="81">
        <f>Inputs!S66</f>
        <v>0</v>
      </c>
      <c r="G25" s="177"/>
      <c r="H25" s="347">
        <f t="shared" si="16"/>
        <v>0</v>
      </c>
      <c r="I25" s="380">
        <f t="shared" si="15"/>
        <v>0</v>
      </c>
      <c r="X25" s="148"/>
      <c r="Y25" s="148"/>
      <c r="Z25" s="148"/>
      <c r="AA25" s="148"/>
    </row>
    <row r="26" spans="1:27">
      <c r="B26" s="191">
        <f>Inputs!B67</f>
        <v>0</v>
      </c>
      <c r="C26" s="166"/>
      <c r="D26" s="310">
        <f>Inputs!D67</f>
        <v>0</v>
      </c>
      <c r="E26" s="284">
        <f>IF(D26=0,0,Inputs!E67)</f>
        <v>0</v>
      </c>
      <c r="F26" s="81">
        <f>Inputs!S67</f>
        <v>0</v>
      </c>
      <c r="G26" s="177"/>
      <c r="H26" s="347">
        <f t="shared" si="16"/>
        <v>0</v>
      </c>
      <c r="I26" s="380">
        <f t="shared" si="15"/>
        <v>0</v>
      </c>
      <c r="X26" s="148"/>
      <c r="Y26" s="148"/>
      <c r="Z26" s="148"/>
      <c r="AA26" s="148"/>
    </row>
    <row r="27" spans="1:27">
      <c r="B27" s="191">
        <f>Inputs!B68</f>
        <v>0</v>
      </c>
      <c r="C27" s="166" t="s">
        <v>5</v>
      </c>
      <c r="D27" s="310">
        <f>Inputs!D68</f>
        <v>0</v>
      </c>
      <c r="E27" s="284">
        <f>IF(D27=0,0,Inputs!E68)</f>
        <v>0</v>
      </c>
      <c r="F27" s="81">
        <f>Inputs!S68</f>
        <v>0</v>
      </c>
      <c r="G27" s="177"/>
      <c r="H27" s="347">
        <f t="shared" si="16"/>
        <v>0</v>
      </c>
      <c r="I27" s="380">
        <f t="shared" si="15"/>
        <v>0</v>
      </c>
      <c r="X27" s="148"/>
      <c r="Y27" s="148"/>
      <c r="Z27" s="148"/>
      <c r="AA27" s="148"/>
    </row>
    <row r="28" spans="1:27">
      <c r="B28" s="191">
        <f>Inputs!B69</f>
        <v>0</v>
      </c>
      <c r="C28" s="166" t="s">
        <v>5</v>
      </c>
      <c r="D28" s="310">
        <f>Inputs!D69</f>
        <v>0</v>
      </c>
      <c r="E28" s="284">
        <f>IF(D28=0,0,Inputs!E69)</f>
        <v>0</v>
      </c>
      <c r="F28" s="81">
        <f>Inputs!S69</f>
        <v>0</v>
      </c>
      <c r="G28" s="177"/>
      <c r="H28" s="347">
        <f t="shared" si="16"/>
        <v>0</v>
      </c>
      <c r="I28" s="380">
        <f t="shared" si="15"/>
        <v>0</v>
      </c>
      <c r="X28" s="148"/>
      <c r="Y28" s="148"/>
      <c r="Z28" s="148"/>
      <c r="AA28" s="148"/>
    </row>
    <row r="29" spans="1:27" ht="27" customHeight="1" thickBot="1">
      <c r="B29" s="111" t="s">
        <v>28</v>
      </c>
      <c r="C29" s="464" t="s">
        <v>71</v>
      </c>
      <c r="D29" s="465"/>
      <c r="E29" s="465"/>
      <c r="F29" s="465"/>
      <c r="G29" s="466"/>
      <c r="H29" s="438">
        <f>(SUM(H17,H20:H28,H35:H43)/2+H4)*Inputs!E84*E1/365</f>
        <v>0</v>
      </c>
      <c r="I29" s="439" t="str">
        <f>IF(B29="","",IF(($C$4+$C$5)=0,"",H29/$C$5))</f>
        <v/>
      </c>
      <c r="X29" s="148"/>
      <c r="Y29" s="148"/>
      <c r="Z29" s="148"/>
      <c r="AA29" s="148"/>
    </row>
    <row r="30" spans="1:27" ht="14.25" thickTop="1" thickBot="1">
      <c r="B30" s="167"/>
      <c r="C30" s="161"/>
      <c r="D30" s="173"/>
      <c r="E30" s="173"/>
      <c r="F30" s="189"/>
      <c r="G30" s="173" t="s">
        <v>78</v>
      </c>
      <c r="H30" s="351">
        <f>SUM(H20:H29)</f>
        <v>0</v>
      </c>
      <c r="I30" s="384">
        <f>SUM(I20:I29)</f>
        <v>0</v>
      </c>
      <c r="X30" s="148"/>
      <c r="Y30" s="148"/>
      <c r="Z30" s="148"/>
      <c r="AA30" s="148"/>
    </row>
    <row r="31" spans="1:27" ht="13.5" thickBot="1">
      <c r="B31" s="80"/>
      <c r="C31" s="64"/>
      <c r="D31" s="29"/>
      <c r="E31" s="29"/>
      <c r="F31" s="29"/>
      <c r="G31" s="16" t="s">
        <v>59</v>
      </c>
      <c r="H31" s="352">
        <f>H17+H30</f>
        <v>0</v>
      </c>
      <c r="I31" s="385">
        <f>I17+I30</f>
        <v>0</v>
      </c>
      <c r="X31" s="148"/>
      <c r="Y31" s="148"/>
      <c r="Z31" s="148"/>
      <c r="AA31" s="148"/>
    </row>
    <row r="32" spans="1:27" ht="13.5" thickBot="1">
      <c r="B32" s="165"/>
      <c r="C32" s="165"/>
      <c r="D32" s="165"/>
      <c r="E32" s="165"/>
      <c r="F32" s="172"/>
      <c r="G32" s="172"/>
      <c r="H32" s="353"/>
      <c r="I32" s="386" t="str">
        <f>IF(H32=0,"",H32/$C$5)</f>
        <v/>
      </c>
      <c r="X32" s="148"/>
      <c r="Y32" s="148"/>
      <c r="Z32" s="148"/>
      <c r="AA32" s="148"/>
    </row>
    <row r="33" spans="2:27" ht="26.25" thickBot="1">
      <c r="B33" s="28" t="s">
        <v>64</v>
      </c>
      <c r="C33" s="74"/>
      <c r="D33" s="75"/>
      <c r="E33" s="75"/>
      <c r="F33" s="75"/>
      <c r="G33" s="75"/>
      <c r="H33" s="77" t="s">
        <v>53</v>
      </c>
      <c r="I33" s="378" t="s">
        <v>129</v>
      </c>
      <c r="X33" s="148"/>
      <c r="Y33" s="148"/>
      <c r="Z33" s="148"/>
      <c r="AA33" s="148"/>
    </row>
    <row r="34" spans="2:27">
      <c r="B34" s="175" t="s">
        <v>30</v>
      </c>
      <c r="C34" s="160"/>
      <c r="D34" s="415" t="s">
        <v>11</v>
      </c>
      <c r="E34" s="243"/>
      <c r="F34" s="243" t="s">
        <v>39</v>
      </c>
      <c r="G34" s="178"/>
      <c r="H34" s="354" t="s">
        <v>24</v>
      </c>
      <c r="I34" s="387" t="s">
        <v>24</v>
      </c>
      <c r="X34" s="148"/>
      <c r="Y34" s="148"/>
      <c r="Z34" s="148"/>
      <c r="AA34" s="148"/>
    </row>
    <row r="35" spans="2:27">
      <c r="B35" s="164">
        <f>Inputs!B73</f>
        <v>0</v>
      </c>
      <c r="C35" s="160"/>
      <c r="D35" s="416">
        <f>Inputs!G73</f>
        <v>0</v>
      </c>
      <c r="E35" s="170"/>
      <c r="F35" s="176">
        <f>IF(D35=0,0,Inputs!S73)</f>
        <v>0</v>
      </c>
      <c r="G35" s="180"/>
      <c r="H35" s="314">
        <f>IF(B35="","",D35*F35)</f>
        <v>0</v>
      </c>
      <c r="I35" s="380">
        <f>IF($C$5=0,0,H35/$C$5)</f>
        <v>0</v>
      </c>
      <c r="X35" s="148"/>
      <c r="Y35" s="148"/>
      <c r="Z35" s="148"/>
      <c r="AA35" s="148"/>
    </row>
    <row r="36" spans="2:27">
      <c r="B36" s="164">
        <f>Inputs!B74</f>
        <v>0</v>
      </c>
      <c r="C36" s="160"/>
      <c r="D36" s="416">
        <f>Inputs!G74</f>
        <v>0</v>
      </c>
      <c r="E36" s="170"/>
      <c r="F36" s="176">
        <f>IF(D36=0,0,Inputs!S74)</f>
        <v>0</v>
      </c>
      <c r="G36" s="180"/>
      <c r="H36" s="314">
        <f t="shared" ref="H36:H43" si="17">IF(B36="","",D36*F36)</f>
        <v>0</v>
      </c>
      <c r="I36" s="380">
        <f t="shared" ref="I36:I43" si="18">IF($C$5=0,0,H36/$C$5)</f>
        <v>0</v>
      </c>
      <c r="X36" s="148"/>
      <c r="Y36" s="148"/>
      <c r="Z36" s="148"/>
      <c r="AA36" s="148"/>
    </row>
    <row r="37" spans="2:27">
      <c r="B37" s="164">
        <f>Inputs!B75</f>
        <v>0</v>
      </c>
      <c r="C37" s="160"/>
      <c r="D37" s="416">
        <f>Inputs!G75</f>
        <v>0</v>
      </c>
      <c r="E37" s="170"/>
      <c r="F37" s="176">
        <f>IF(D37=0,0,Inputs!S75)</f>
        <v>0</v>
      </c>
      <c r="G37" s="180"/>
      <c r="H37" s="314">
        <f t="shared" si="17"/>
        <v>0</v>
      </c>
      <c r="I37" s="380">
        <f t="shared" si="18"/>
        <v>0</v>
      </c>
      <c r="X37" s="148"/>
      <c r="Y37" s="148"/>
      <c r="Z37" s="148"/>
      <c r="AA37" s="148"/>
    </row>
    <row r="38" spans="2:27">
      <c r="B38" s="164">
        <f>Inputs!B76</f>
        <v>0</v>
      </c>
      <c r="C38" s="160"/>
      <c r="D38" s="416">
        <f>Inputs!G76</f>
        <v>0</v>
      </c>
      <c r="E38" s="170"/>
      <c r="F38" s="176">
        <f>IF(D38=0,0,Inputs!S76)</f>
        <v>0</v>
      </c>
      <c r="G38" s="180"/>
      <c r="H38" s="314">
        <f t="shared" si="17"/>
        <v>0</v>
      </c>
      <c r="I38" s="380">
        <f t="shared" si="18"/>
        <v>0</v>
      </c>
      <c r="X38" s="148"/>
      <c r="Y38" s="148"/>
      <c r="Z38" s="148"/>
      <c r="AA38" s="148"/>
    </row>
    <row r="39" spans="2:27">
      <c r="B39" s="164">
        <f>Inputs!B77</f>
        <v>0</v>
      </c>
      <c r="C39" s="160"/>
      <c r="D39" s="416">
        <f>Inputs!G77</f>
        <v>0</v>
      </c>
      <c r="E39" s="170"/>
      <c r="F39" s="176">
        <f>IF(D39=0,0,Inputs!S77)</f>
        <v>0</v>
      </c>
      <c r="G39" s="180"/>
      <c r="H39" s="314">
        <f t="shared" si="17"/>
        <v>0</v>
      </c>
      <c r="I39" s="380">
        <f t="shared" si="18"/>
        <v>0</v>
      </c>
      <c r="X39" s="148"/>
      <c r="Y39" s="148"/>
      <c r="Z39" s="148"/>
      <c r="AA39" s="148"/>
    </row>
    <row r="40" spans="2:27">
      <c r="B40" s="164">
        <f>Inputs!B78</f>
        <v>0</v>
      </c>
      <c r="C40" s="160"/>
      <c r="D40" s="416">
        <f>Inputs!G78</f>
        <v>0</v>
      </c>
      <c r="E40" s="170"/>
      <c r="F40" s="176">
        <f>IF(D40=0,0,Inputs!S78)</f>
        <v>0</v>
      </c>
      <c r="G40" s="180"/>
      <c r="H40" s="314">
        <f t="shared" si="17"/>
        <v>0</v>
      </c>
      <c r="I40" s="380">
        <f t="shared" si="18"/>
        <v>0</v>
      </c>
      <c r="X40" s="148"/>
      <c r="Y40" s="148"/>
      <c r="Z40" s="148"/>
      <c r="AA40" s="148"/>
    </row>
    <row r="41" spans="2:27">
      <c r="B41" s="164">
        <f>Inputs!B79</f>
        <v>0</v>
      </c>
      <c r="C41" s="160"/>
      <c r="D41" s="416">
        <f>Inputs!G79</f>
        <v>0</v>
      </c>
      <c r="E41" s="170"/>
      <c r="F41" s="176">
        <f>IF(D41=0,0,Inputs!S79)</f>
        <v>0</v>
      </c>
      <c r="G41" s="180"/>
      <c r="H41" s="314">
        <f t="shared" si="17"/>
        <v>0</v>
      </c>
      <c r="I41" s="380">
        <f t="shared" si="18"/>
        <v>0</v>
      </c>
      <c r="X41" s="148"/>
      <c r="Y41" s="148"/>
      <c r="Z41" s="148"/>
      <c r="AA41" s="148"/>
    </row>
    <row r="42" spans="2:27">
      <c r="B42" s="164">
        <f>Inputs!B80</f>
        <v>0</v>
      </c>
      <c r="C42" s="160"/>
      <c r="D42" s="416">
        <f>Inputs!G80</f>
        <v>0</v>
      </c>
      <c r="E42" s="170"/>
      <c r="F42" s="176">
        <f>IF(D42=0,0,Inputs!S80)</f>
        <v>0</v>
      </c>
      <c r="G42" s="180"/>
      <c r="H42" s="314">
        <f t="shared" si="17"/>
        <v>0</v>
      </c>
      <c r="I42" s="380">
        <f t="shared" si="18"/>
        <v>0</v>
      </c>
      <c r="X42" s="148"/>
      <c r="Y42" s="148"/>
      <c r="Z42" s="148"/>
      <c r="AA42" s="148"/>
    </row>
    <row r="43" spans="2:27" ht="13.5" thickBot="1">
      <c r="B43" s="164">
        <f>Inputs!B81</f>
        <v>0</v>
      </c>
      <c r="C43" s="160"/>
      <c r="D43" s="416">
        <f>Inputs!G81</f>
        <v>0</v>
      </c>
      <c r="E43" s="170"/>
      <c r="F43" s="176">
        <f>IF(D43=0,0,Inputs!S81)</f>
        <v>0</v>
      </c>
      <c r="G43" s="180"/>
      <c r="H43" s="320">
        <f t="shared" si="17"/>
        <v>0</v>
      </c>
      <c r="I43" s="381">
        <f t="shared" si="18"/>
        <v>0</v>
      </c>
      <c r="X43" s="148"/>
      <c r="Y43" s="148"/>
      <c r="Z43" s="148"/>
      <c r="AA43" s="148"/>
    </row>
    <row r="44" spans="2:27" ht="13.5" thickTop="1">
      <c r="B44" s="164"/>
      <c r="C44" s="160"/>
      <c r="D44" s="417"/>
      <c r="E44" s="62"/>
      <c r="F44" s="62"/>
      <c r="G44" s="83" t="s">
        <v>66</v>
      </c>
      <c r="H44" s="355">
        <f>SUM(H35:H43)</f>
        <v>0</v>
      </c>
      <c r="I44" s="388">
        <f>SUM(I35:I43)</f>
        <v>0</v>
      </c>
      <c r="X44" s="148"/>
      <c r="Y44" s="148"/>
      <c r="Z44" s="148"/>
      <c r="AA44" s="148"/>
    </row>
    <row r="45" spans="2:27">
      <c r="B45" s="164"/>
      <c r="C45" s="160"/>
      <c r="D45" s="116"/>
      <c r="E45" s="165"/>
      <c r="F45" s="165"/>
      <c r="G45" s="165"/>
      <c r="H45" s="347"/>
      <c r="I45" s="376" t="str">
        <f>IF(H45=0,"",H45/$C$5)</f>
        <v/>
      </c>
      <c r="X45" s="148"/>
      <c r="Y45" s="148"/>
      <c r="Z45" s="148"/>
      <c r="AA45" s="148"/>
    </row>
    <row r="46" spans="2:27">
      <c r="B46" s="175" t="s">
        <v>45</v>
      </c>
      <c r="C46" s="160"/>
      <c r="D46" s="415" t="s">
        <v>46</v>
      </c>
      <c r="E46" s="165"/>
      <c r="F46" s="243" t="s">
        <v>39</v>
      </c>
      <c r="G46" s="177"/>
      <c r="H46" s="350" t="s">
        <v>24</v>
      </c>
      <c r="I46" s="379" t="s">
        <v>24</v>
      </c>
      <c r="X46" s="148"/>
      <c r="Y46" s="148"/>
      <c r="Z46" s="148"/>
      <c r="AA46" s="148"/>
    </row>
    <row r="47" spans="2:27">
      <c r="B47" s="164" t="str">
        <f>Inputs!B90</f>
        <v>Real Estate Tax</v>
      </c>
      <c r="C47" s="160"/>
      <c r="D47" s="418">
        <f>Inputs!E90</f>
        <v>0</v>
      </c>
      <c r="E47" s="165"/>
      <c r="F47" s="187">
        <f>IF(D47=0,0,Inputs!S90)</f>
        <v>0</v>
      </c>
      <c r="G47" s="177"/>
      <c r="H47" s="347">
        <f>F47*Inputs!E90</f>
        <v>0</v>
      </c>
      <c r="I47" s="380">
        <f>IF($C$5=0,0,H47/$C$5)</f>
        <v>0</v>
      </c>
      <c r="X47" s="148"/>
      <c r="Y47" s="148"/>
      <c r="Z47" s="148"/>
      <c r="AA47" s="148"/>
    </row>
    <row r="48" spans="2:27">
      <c r="B48" s="164" t="str">
        <f>Inputs!B91</f>
        <v>Annual Insurance Premium</v>
      </c>
      <c r="C48" s="160"/>
      <c r="D48" s="418">
        <f>Inputs!E91</f>
        <v>0</v>
      </c>
      <c r="E48" s="165"/>
      <c r="F48" s="187">
        <f>IF(D48=0,0,Inputs!S91)</f>
        <v>0</v>
      </c>
      <c r="G48" s="177"/>
      <c r="H48" s="347">
        <f>F48*Inputs!E91</f>
        <v>0</v>
      </c>
      <c r="I48" s="380">
        <f>IF($C$5=0,0,H48/$C$5)</f>
        <v>0</v>
      </c>
      <c r="X48" s="148"/>
      <c r="Y48" s="148"/>
      <c r="Z48" s="148"/>
      <c r="AA48" s="148"/>
    </row>
    <row r="49" spans="1:60">
      <c r="B49" s="164" t="str">
        <f>Inputs!B92</f>
        <v>Professional Fees</v>
      </c>
      <c r="C49" s="160"/>
      <c r="D49" s="418">
        <f>Inputs!E92</f>
        <v>0</v>
      </c>
      <c r="E49" s="165"/>
      <c r="F49" s="187">
        <f>IF(D49=0,0,Inputs!S92)</f>
        <v>0</v>
      </c>
      <c r="G49" s="177"/>
      <c r="H49" s="347">
        <f>F49*Inputs!E92</f>
        <v>0</v>
      </c>
      <c r="I49" s="380">
        <f>IF($C$5=0,0,H49/$C$5)</f>
        <v>0</v>
      </c>
      <c r="X49" s="148"/>
      <c r="Y49" s="148"/>
      <c r="Z49" s="148"/>
      <c r="AA49" s="148"/>
    </row>
    <row r="50" spans="1:60">
      <c r="B50" s="164" t="str">
        <f>Inputs!B93</f>
        <v>Annual Management Charge</v>
      </c>
      <c r="C50" s="160"/>
      <c r="D50" s="418">
        <f>Inputs!E93</f>
        <v>0</v>
      </c>
      <c r="E50" s="165"/>
      <c r="F50" s="187">
        <f>IF(D50=0,0,Inputs!S93)</f>
        <v>0</v>
      </c>
      <c r="G50" s="177"/>
      <c r="H50" s="347">
        <f>F50*Inputs!E93</f>
        <v>0</v>
      </c>
      <c r="I50" s="380">
        <f>IF($C$5=0,0,H50/$C$5)</f>
        <v>0</v>
      </c>
      <c r="X50" s="148"/>
      <c r="Y50" s="148"/>
      <c r="Z50" s="148"/>
      <c r="AA50" s="148"/>
    </row>
    <row r="51" spans="1:60" ht="13.5" thickBot="1">
      <c r="B51" s="164" t="str">
        <f>Inputs!B94</f>
        <v>Other</v>
      </c>
      <c r="C51" s="160"/>
      <c r="D51" s="418">
        <f>Inputs!E94</f>
        <v>0</v>
      </c>
      <c r="E51" s="165"/>
      <c r="F51" s="187">
        <f>IF(D51=0,0,Inputs!S94)</f>
        <v>0</v>
      </c>
      <c r="G51" s="177"/>
      <c r="H51" s="356">
        <f>F51*Inputs!E94</f>
        <v>0</v>
      </c>
      <c r="I51" s="381">
        <f>IF($C$5=0,0,H51/$C$5)</f>
        <v>0</v>
      </c>
      <c r="X51" s="148"/>
      <c r="Y51" s="148"/>
      <c r="Z51" s="148"/>
      <c r="AA51" s="148"/>
    </row>
    <row r="52" spans="1:60" ht="14.25" thickTop="1" thickBot="1">
      <c r="B52" s="167"/>
      <c r="C52" s="161"/>
      <c r="D52" s="419"/>
      <c r="E52" s="168"/>
      <c r="F52" s="157"/>
      <c r="G52" s="173" t="s">
        <v>34</v>
      </c>
      <c r="H52" s="357">
        <f>SUM(H47:H51)</f>
        <v>0</v>
      </c>
      <c r="I52" s="389">
        <f>SUM(I47:I51)</f>
        <v>0</v>
      </c>
      <c r="K52" s="150"/>
      <c r="X52" s="148"/>
      <c r="Y52" s="148"/>
      <c r="Z52" s="148"/>
      <c r="AA52" s="148"/>
    </row>
    <row r="53" spans="1:60" ht="13.5" thickBot="1">
      <c r="B53" s="67">
        <v>217480.06701030929</v>
      </c>
      <c r="C53" s="64"/>
      <c r="D53" s="29"/>
      <c r="E53" s="29"/>
      <c r="F53" s="29"/>
      <c r="G53" s="16" t="s">
        <v>58</v>
      </c>
      <c r="H53" s="352">
        <f>H44+H52</f>
        <v>0</v>
      </c>
      <c r="I53" s="390">
        <f>I44+I52</f>
        <v>0</v>
      </c>
      <c r="J53" s="108"/>
      <c r="X53" s="148"/>
      <c r="Y53" s="148"/>
      <c r="Z53" s="148"/>
      <c r="AA53" s="148"/>
    </row>
    <row r="54" spans="1:60" ht="13.5" thickBot="1">
      <c r="B54" s="30"/>
      <c r="C54" s="30"/>
      <c r="D54" s="30"/>
      <c r="E54" s="30"/>
      <c r="F54" s="30"/>
      <c r="G54" s="30"/>
      <c r="H54" s="358"/>
      <c r="I54" s="342" t="str">
        <f>IF(H54=0,"",H54/$C$5)</f>
        <v/>
      </c>
      <c r="X54" s="148"/>
      <c r="Y54" s="148"/>
      <c r="Z54" s="148"/>
      <c r="AA54" s="148"/>
    </row>
    <row r="55" spans="1:60" ht="13.5" thickBot="1">
      <c r="B55" s="66"/>
      <c r="C55" s="64"/>
      <c r="D55" s="46"/>
      <c r="E55" s="46"/>
      <c r="F55" s="46"/>
      <c r="G55" s="16" t="s">
        <v>65</v>
      </c>
      <c r="H55" s="352">
        <f>H31+H53</f>
        <v>0</v>
      </c>
      <c r="I55" s="390">
        <f>I31+I53</f>
        <v>0</v>
      </c>
      <c r="X55" s="148"/>
      <c r="Y55" s="148"/>
      <c r="Z55" s="148"/>
      <c r="AA55" s="148"/>
    </row>
    <row r="56" spans="1:60" ht="13.5" thickBot="1">
      <c r="B56" s="71"/>
      <c r="C56" s="71"/>
      <c r="D56" s="71"/>
      <c r="E56" s="71"/>
      <c r="F56" s="71"/>
      <c r="G56" s="71"/>
      <c r="H56" s="359"/>
      <c r="I56" s="391"/>
      <c r="X56" s="148"/>
      <c r="Y56" s="148"/>
      <c r="Z56" s="148"/>
      <c r="AA56" s="148"/>
    </row>
    <row r="57" spans="1:60" ht="13.5" thickBot="1">
      <c r="B57" s="66"/>
      <c r="C57" s="64"/>
      <c r="D57" s="46"/>
      <c r="E57" s="46"/>
      <c r="F57" s="46"/>
      <c r="G57" s="16" t="s">
        <v>60</v>
      </c>
      <c r="H57" s="352">
        <f>H7-H55</f>
        <v>0</v>
      </c>
      <c r="I57" s="392">
        <f>I7-I55</f>
        <v>0</v>
      </c>
      <c r="X57" s="148"/>
      <c r="Y57" s="148"/>
      <c r="Z57" s="148"/>
      <c r="AA57" s="148"/>
    </row>
    <row r="58" spans="1:60" s="143" customFormat="1" ht="13.5" thickBot="1">
      <c r="A58" s="185"/>
      <c r="B58" s="165"/>
      <c r="C58" s="165"/>
      <c r="D58" s="165"/>
      <c r="E58" s="165"/>
      <c r="F58" s="30"/>
      <c r="G58" s="30"/>
      <c r="H58" s="326"/>
      <c r="I58" s="342"/>
      <c r="J58" s="149"/>
      <c r="K58" s="149"/>
      <c r="L58" s="149"/>
      <c r="M58" s="149"/>
      <c r="N58" s="149"/>
      <c r="O58" s="149"/>
      <c r="P58" s="149"/>
      <c r="Q58" s="149"/>
      <c r="R58" s="149"/>
      <c r="S58" s="149"/>
      <c r="T58" s="149"/>
      <c r="U58" s="149"/>
      <c r="V58" s="149"/>
      <c r="W58" s="149"/>
      <c r="X58" s="148"/>
      <c r="Y58" s="148"/>
      <c r="Z58" s="148"/>
      <c r="AA58" s="148"/>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row>
    <row r="59" spans="1:60" s="143" customFormat="1" ht="26.25" thickBot="1">
      <c r="A59" s="103"/>
      <c r="B59" s="28" t="s">
        <v>55</v>
      </c>
      <c r="C59" s="74"/>
      <c r="D59" s="75"/>
      <c r="E59" s="75"/>
      <c r="F59" s="75"/>
      <c r="G59" s="75"/>
      <c r="H59" s="77" t="s">
        <v>53</v>
      </c>
      <c r="I59" s="393" t="s">
        <v>129</v>
      </c>
      <c r="J59" s="149"/>
      <c r="K59" s="149"/>
      <c r="L59" s="149"/>
      <c r="M59" s="149"/>
      <c r="N59" s="149"/>
      <c r="O59" s="149"/>
      <c r="P59" s="149"/>
      <c r="Q59" s="149"/>
      <c r="R59" s="149"/>
      <c r="S59" s="149"/>
      <c r="T59" s="149"/>
      <c r="U59" s="149"/>
      <c r="V59" s="149"/>
      <c r="W59" s="149"/>
      <c r="X59" s="148"/>
      <c r="Y59" s="148"/>
      <c r="Z59" s="148"/>
      <c r="AA59" s="148"/>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row>
    <row r="60" spans="1:60" s="143" customFormat="1">
      <c r="A60" s="185"/>
      <c r="B60" s="175" t="s">
        <v>68</v>
      </c>
      <c r="C60" s="160"/>
      <c r="D60" s="271" t="s">
        <v>37</v>
      </c>
      <c r="E60" s="279" t="s">
        <v>67</v>
      </c>
      <c r="F60" s="271" t="s">
        <v>39</v>
      </c>
      <c r="G60" s="271"/>
      <c r="H60" s="350" t="s">
        <v>24</v>
      </c>
      <c r="I60" s="379" t="s">
        <v>24</v>
      </c>
      <c r="J60" s="149"/>
      <c r="K60" s="149"/>
      <c r="L60" s="149"/>
      <c r="M60" s="149"/>
      <c r="N60" s="149"/>
      <c r="O60" s="149"/>
      <c r="P60" s="149"/>
      <c r="Q60" s="149"/>
      <c r="R60" s="149"/>
      <c r="S60" s="149"/>
      <c r="T60" s="149"/>
      <c r="U60" s="149"/>
      <c r="V60" s="149"/>
      <c r="W60" s="149"/>
      <c r="X60" s="148"/>
      <c r="Y60" s="148"/>
      <c r="Z60" s="148"/>
      <c r="AA60" s="148"/>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row>
    <row r="61" spans="1:60" s="143" customFormat="1">
      <c r="A61" s="185"/>
      <c r="B61" s="164">
        <f>Inputs!B73</f>
        <v>0</v>
      </c>
      <c r="C61" s="160"/>
      <c r="D61" s="309">
        <f>IF(Inputs!F73=0,0,(Inputs!D73-Inputs!E73)/Inputs!F73)</f>
        <v>0</v>
      </c>
      <c r="E61" s="309">
        <f>Inputs!D73*Inputs!$E$85</f>
        <v>0</v>
      </c>
      <c r="F61" s="81">
        <f>IF(SUM(D61:E61)=0,0,Inputs!S73)</f>
        <v>0</v>
      </c>
      <c r="G61" s="170"/>
      <c r="H61" s="314">
        <f>(D61+E61)*F61</f>
        <v>0</v>
      </c>
      <c r="I61" s="380">
        <f t="shared" ref="I61:I70" si="19">IF($C$5=0,0,H61/$C$5)</f>
        <v>0</v>
      </c>
      <c r="J61" s="149"/>
      <c r="K61" s="149"/>
      <c r="L61" s="149"/>
      <c r="M61" s="149"/>
      <c r="N61" s="149"/>
      <c r="O61" s="149"/>
      <c r="P61" s="149"/>
      <c r="Q61" s="149"/>
      <c r="R61" s="149"/>
      <c r="S61" s="149"/>
      <c r="T61" s="149"/>
      <c r="U61" s="149"/>
      <c r="V61" s="149"/>
      <c r="W61" s="149"/>
      <c r="X61" s="148"/>
      <c r="Y61" s="148"/>
      <c r="Z61" s="148"/>
      <c r="AA61" s="148"/>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row>
    <row r="62" spans="1:60" s="143" customFormat="1">
      <c r="A62" s="185"/>
      <c r="B62" s="164">
        <f>Inputs!B74</f>
        <v>0</v>
      </c>
      <c r="C62" s="160"/>
      <c r="D62" s="309">
        <f>IF(Inputs!F74=0,0,(Inputs!D74-Inputs!E74)/Inputs!F74)</f>
        <v>0</v>
      </c>
      <c r="E62" s="309">
        <f>Inputs!D74*Inputs!$E$85</f>
        <v>0</v>
      </c>
      <c r="F62" s="81">
        <f>IF(SUM(D62:E62)=0,0,Inputs!S74)</f>
        <v>0</v>
      </c>
      <c r="G62" s="170"/>
      <c r="H62" s="314">
        <f t="shared" ref="H62:H68" si="20">(D62+E62)*F62</f>
        <v>0</v>
      </c>
      <c r="I62" s="380">
        <f t="shared" si="19"/>
        <v>0</v>
      </c>
      <c r="J62" s="149"/>
      <c r="K62" s="149"/>
      <c r="L62" s="149"/>
      <c r="M62" s="149"/>
      <c r="N62" s="149"/>
      <c r="O62" s="149"/>
      <c r="P62" s="149"/>
      <c r="Q62" s="149"/>
      <c r="R62" s="149"/>
      <c r="S62" s="149"/>
      <c r="T62" s="149"/>
      <c r="U62" s="149"/>
      <c r="V62" s="149"/>
      <c r="W62" s="149"/>
      <c r="X62" s="148"/>
      <c r="Y62" s="148"/>
      <c r="Z62" s="148"/>
      <c r="AA62" s="148"/>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row>
    <row r="63" spans="1:60" s="143" customFormat="1">
      <c r="A63" s="185"/>
      <c r="B63" s="164">
        <f>Inputs!B75</f>
        <v>0</v>
      </c>
      <c r="C63" s="160"/>
      <c r="D63" s="309">
        <f>IF(Inputs!F75=0,0,(Inputs!D75-Inputs!E75)/Inputs!F75)</f>
        <v>0</v>
      </c>
      <c r="E63" s="309">
        <f>Inputs!D75*Inputs!$E$85</f>
        <v>0</v>
      </c>
      <c r="F63" s="81">
        <f>IF(SUM(D63:E63)=0,0,Inputs!S75)</f>
        <v>0</v>
      </c>
      <c r="G63" s="170"/>
      <c r="H63" s="314">
        <f t="shared" si="20"/>
        <v>0</v>
      </c>
      <c r="I63" s="380">
        <f t="shared" si="19"/>
        <v>0</v>
      </c>
      <c r="J63" s="149"/>
      <c r="K63" s="149"/>
      <c r="L63" s="149"/>
      <c r="M63" s="149"/>
      <c r="N63" s="149"/>
      <c r="O63" s="149"/>
      <c r="P63" s="149"/>
      <c r="Q63" s="149"/>
      <c r="R63" s="149"/>
      <c r="S63" s="149"/>
      <c r="T63" s="149"/>
      <c r="U63" s="149"/>
      <c r="V63" s="149"/>
      <c r="W63" s="149"/>
      <c r="X63" s="148"/>
      <c r="Y63" s="148"/>
      <c r="Z63" s="148"/>
      <c r="AA63" s="148"/>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row>
    <row r="64" spans="1:60" s="143" customFormat="1">
      <c r="A64" s="185"/>
      <c r="B64" s="164">
        <f>Inputs!B76</f>
        <v>0</v>
      </c>
      <c r="C64" s="160"/>
      <c r="D64" s="309">
        <f>IF(Inputs!F76=0,0,(Inputs!D76-Inputs!E76)/Inputs!F76)</f>
        <v>0</v>
      </c>
      <c r="E64" s="309">
        <f>Inputs!D76*Inputs!$E$85</f>
        <v>0</v>
      </c>
      <c r="F64" s="81">
        <f>IF(SUM(D64:E64)=0,0,Inputs!S76)</f>
        <v>0</v>
      </c>
      <c r="G64" s="170"/>
      <c r="H64" s="314">
        <f t="shared" si="20"/>
        <v>0</v>
      </c>
      <c r="I64" s="380">
        <f t="shared" si="19"/>
        <v>0</v>
      </c>
      <c r="J64" s="149"/>
      <c r="K64" s="149"/>
      <c r="L64" s="149"/>
      <c r="M64" s="149"/>
      <c r="N64" s="149"/>
      <c r="O64" s="149"/>
      <c r="P64" s="149"/>
      <c r="Q64" s="149"/>
      <c r="R64" s="149"/>
      <c r="S64" s="149"/>
      <c r="T64" s="149"/>
      <c r="U64" s="149"/>
      <c r="V64" s="149"/>
      <c r="W64" s="149"/>
      <c r="X64" s="148"/>
      <c r="Y64" s="148"/>
      <c r="Z64" s="148"/>
      <c r="AA64" s="148"/>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row>
    <row r="65" spans="1:60" s="143" customFormat="1">
      <c r="A65" s="185"/>
      <c r="B65" s="164">
        <f>Inputs!B77</f>
        <v>0</v>
      </c>
      <c r="C65" s="160"/>
      <c r="D65" s="309">
        <f>IF(Inputs!F77=0,0,(Inputs!D77-Inputs!E77)/Inputs!F77)</f>
        <v>0</v>
      </c>
      <c r="E65" s="309">
        <f>Inputs!D77*Inputs!$E$85</f>
        <v>0</v>
      </c>
      <c r="F65" s="81">
        <f>IF(SUM(D65:E65)=0,0,Inputs!S77)</f>
        <v>0</v>
      </c>
      <c r="G65" s="170"/>
      <c r="H65" s="314"/>
      <c r="I65" s="380">
        <f t="shared" si="19"/>
        <v>0</v>
      </c>
      <c r="J65" s="149"/>
      <c r="K65" s="149"/>
      <c r="L65" s="149"/>
      <c r="M65" s="149"/>
      <c r="N65" s="149"/>
      <c r="O65" s="149"/>
      <c r="P65" s="149"/>
      <c r="Q65" s="149"/>
      <c r="R65" s="149"/>
      <c r="S65" s="149"/>
      <c r="T65" s="149"/>
      <c r="U65" s="149"/>
      <c r="V65" s="149"/>
      <c r="W65" s="149"/>
      <c r="X65" s="148"/>
      <c r="Y65" s="148"/>
      <c r="Z65" s="148"/>
      <c r="AA65" s="148"/>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row>
    <row r="66" spans="1:60" s="143" customFormat="1">
      <c r="A66" s="185"/>
      <c r="B66" s="164">
        <f>Inputs!B78</f>
        <v>0</v>
      </c>
      <c r="C66" s="160"/>
      <c r="D66" s="309">
        <f>IF(Inputs!F78=0,0,(Inputs!D78-Inputs!E78)/Inputs!F78)</f>
        <v>0</v>
      </c>
      <c r="E66" s="309">
        <f>Inputs!D78*Inputs!$E$85</f>
        <v>0</v>
      </c>
      <c r="F66" s="81">
        <f>IF(SUM(D66:E66)=0,0,Inputs!S78)</f>
        <v>0</v>
      </c>
      <c r="G66" s="170"/>
      <c r="H66" s="314"/>
      <c r="I66" s="380">
        <f t="shared" si="19"/>
        <v>0</v>
      </c>
      <c r="J66" s="149"/>
      <c r="K66" s="149"/>
      <c r="L66" s="149"/>
      <c r="M66" s="149"/>
      <c r="N66" s="149"/>
      <c r="O66" s="149"/>
      <c r="P66" s="149"/>
      <c r="Q66" s="149"/>
      <c r="R66" s="149"/>
      <c r="S66" s="149"/>
      <c r="T66" s="149"/>
      <c r="U66" s="149"/>
      <c r="V66" s="149"/>
      <c r="W66" s="149"/>
      <c r="X66" s="148"/>
      <c r="Y66" s="148"/>
      <c r="Z66" s="148"/>
      <c r="AA66" s="148"/>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row>
    <row r="67" spans="1:60" s="143" customFormat="1">
      <c r="A67" s="185"/>
      <c r="B67" s="164">
        <f>Inputs!B79</f>
        <v>0</v>
      </c>
      <c r="C67" s="160"/>
      <c r="D67" s="309">
        <f>IF(Inputs!F79=0,0,(Inputs!D79-Inputs!E79)/Inputs!F79)</f>
        <v>0</v>
      </c>
      <c r="E67" s="309">
        <f>Inputs!D79*Inputs!$E$85</f>
        <v>0</v>
      </c>
      <c r="F67" s="81">
        <f>IF(SUM(D67:E67)=0,0,Inputs!S79)</f>
        <v>0</v>
      </c>
      <c r="G67" s="170"/>
      <c r="H67" s="314">
        <f t="shared" si="20"/>
        <v>0</v>
      </c>
      <c r="I67" s="380">
        <f t="shared" si="19"/>
        <v>0</v>
      </c>
      <c r="J67" s="149"/>
      <c r="K67" s="149"/>
      <c r="L67" s="149"/>
      <c r="M67" s="149"/>
      <c r="N67" s="149"/>
      <c r="O67" s="149"/>
      <c r="P67" s="149"/>
      <c r="Q67" s="149"/>
      <c r="R67" s="149"/>
      <c r="S67" s="149"/>
      <c r="T67" s="149"/>
      <c r="U67" s="149"/>
      <c r="V67" s="149"/>
      <c r="W67" s="149"/>
      <c r="X67" s="148"/>
      <c r="Y67" s="148"/>
      <c r="Z67" s="148"/>
      <c r="AA67" s="148"/>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row>
    <row r="68" spans="1:60" s="143" customFormat="1">
      <c r="A68" s="185"/>
      <c r="B68" s="164">
        <f>Inputs!B80</f>
        <v>0</v>
      </c>
      <c r="C68" s="160"/>
      <c r="D68" s="309">
        <f>IF(Inputs!F80=0,0,(Inputs!D80-Inputs!E80)/Inputs!F80)</f>
        <v>0</v>
      </c>
      <c r="E68" s="309">
        <f>Inputs!D80*Inputs!$E$85</f>
        <v>0</v>
      </c>
      <c r="F68" s="81">
        <f>IF(SUM(D68:E68)=0,0,Inputs!S80)</f>
        <v>0</v>
      </c>
      <c r="G68" s="170"/>
      <c r="H68" s="314">
        <f t="shared" si="20"/>
        <v>0</v>
      </c>
      <c r="I68" s="380">
        <f t="shared" si="19"/>
        <v>0</v>
      </c>
      <c r="J68" s="149"/>
      <c r="K68" s="149"/>
      <c r="L68" s="149"/>
      <c r="M68" s="149"/>
      <c r="N68" s="149"/>
      <c r="O68" s="149"/>
      <c r="P68" s="149"/>
      <c r="Q68" s="149"/>
      <c r="R68" s="149"/>
      <c r="S68" s="149"/>
      <c r="T68" s="149"/>
      <c r="U68" s="149"/>
      <c r="V68" s="149"/>
      <c r="W68" s="149"/>
      <c r="X68" s="148"/>
      <c r="Y68" s="148"/>
      <c r="Z68" s="148"/>
      <c r="AA68" s="148"/>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row>
    <row r="69" spans="1:60" s="143" customFormat="1">
      <c r="A69" s="185"/>
      <c r="B69" s="175" t="s">
        <v>67</v>
      </c>
      <c r="C69" s="160"/>
      <c r="D69" s="309">
        <f>IF(Inputs!F81=0,0,(Inputs!D81-Inputs!E81)/Inputs!F81)</f>
        <v>0</v>
      </c>
      <c r="E69" s="309">
        <f>Inputs!D81*Inputs!$E$85</f>
        <v>0</v>
      </c>
      <c r="F69" s="81">
        <f>IF(SUM(D69:E69)=0,0,Inputs!S81)</f>
        <v>0</v>
      </c>
      <c r="G69" s="170"/>
      <c r="H69" s="314"/>
      <c r="I69" s="380">
        <f t="shared" si="19"/>
        <v>0</v>
      </c>
      <c r="J69" s="149"/>
      <c r="K69" s="149"/>
      <c r="L69" s="149"/>
      <c r="M69" s="149"/>
      <c r="N69" s="149"/>
      <c r="O69" s="149"/>
      <c r="P69" s="149"/>
      <c r="Q69" s="149"/>
      <c r="R69" s="149"/>
      <c r="S69" s="149"/>
      <c r="T69" s="149"/>
      <c r="U69" s="149"/>
      <c r="V69" s="149"/>
      <c r="W69" s="149"/>
      <c r="X69" s="148"/>
      <c r="Y69" s="148"/>
      <c r="Z69" s="148"/>
      <c r="AA69" s="148"/>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row>
    <row r="70" spans="1:60" s="143" customFormat="1">
      <c r="A70" s="185"/>
      <c r="B70" s="158" t="s">
        <v>56</v>
      </c>
      <c r="C70" s="165"/>
      <c r="D70" s="310"/>
      <c r="E70" s="309">
        <f>Inputs!E89*Inputs!E85</f>
        <v>0</v>
      </c>
      <c r="F70" s="187">
        <f>IF(E70=0,0,Inputs!S89)</f>
        <v>0</v>
      </c>
      <c r="G70" s="170"/>
      <c r="H70" s="314">
        <f>E70*F70</f>
        <v>0</v>
      </c>
      <c r="I70" s="380">
        <f t="shared" si="19"/>
        <v>0</v>
      </c>
      <c r="J70" s="149"/>
      <c r="K70" s="149"/>
      <c r="L70" s="149"/>
      <c r="M70" s="149"/>
      <c r="N70" s="149"/>
      <c r="O70" s="149"/>
      <c r="P70" s="149"/>
      <c r="Q70" s="149"/>
      <c r="R70" s="149"/>
      <c r="S70" s="149"/>
      <c r="T70" s="149"/>
      <c r="U70" s="149"/>
      <c r="V70" s="149"/>
      <c r="W70" s="149"/>
      <c r="X70" s="148"/>
      <c r="Y70" s="148"/>
      <c r="Z70" s="148"/>
      <c r="AA70" s="148"/>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row>
    <row r="71" spans="1:60" s="143" customFormat="1" ht="13.5" thickBot="1">
      <c r="A71" s="185"/>
      <c r="B71" s="313"/>
      <c r="C71" s="165"/>
      <c r="D71" s="310"/>
      <c r="E71" s="310"/>
      <c r="F71" s="246"/>
      <c r="G71" s="312"/>
      <c r="H71" s="314"/>
      <c r="I71" s="380"/>
      <c r="J71" s="149"/>
      <c r="K71" s="149"/>
      <c r="L71" s="149"/>
      <c r="M71" s="149"/>
      <c r="N71" s="149"/>
      <c r="O71" s="149"/>
      <c r="P71" s="149"/>
      <c r="Q71" s="149"/>
      <c r="R71" s="149"/>
      <c r="S71" s="149"/>
      <c r="T71" s="149"/>
      <c r="U71" s="149"/>
      <c r="V71" s="149"/>
      <c r="W71" s="149"/>
      <c r="X71" s="148"/>
      <c r="Y71" s="148"/>
      <c r="Z71" s="148"/>
      <c r="AA71" s="148"/>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row>
    <row r="72" spans="1:60" s="143" customFormat="1" ht="13.5" thickBot="1">
      <c r="A72" s="185"/>
      <c r="B72" s="67">
        <v>217480.06701030929</v>
      </c>
      <c r="C72" s="64"/>
      <c r="D72" s="29"/>
      <c r="E72" s="29"/>
      <c r="F72" s="29"/>
      <c r="G72" s="16" t="s">
        <v>61</v>
      </c>
      <c r="H72" s="360">
        <f>SUM(H61:H71)</f>
        <v>0</v>
      </c>
      <c r="I72" s="394">
        <f>SUM(I61:I71)</f>
        <v>0</v>
      </c>
      <c r="J72" s="149"/>
      <c r="K72" s="149"/>
      <c r="L72" s="149"/>
      <c r="M72" s="149"/>
      <c r="N72" s="149"/>
      <c r="O72" s="149"/>
      <c r="P72" s="149"/>
      <c r="Q72" s="149"/>
      <c r="R72" s="149"/>
      <c r="S72" s="149"/>
      <c r="T72" s="149"/>
      <c r="U72" s="149"/>
      <c r="V72" s="149"/>
      <c r="W72" s="149"/>
      <c r="X72" s="148"/>
      <c r="Y72" s="148"/>
      <c r="Z72" s="148"/>
      <c r="AA72" s="148"/>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row>
    <row r="73" spans="1:60" s="143" customFormat="1" ht="13.5" thickBot="1">
      <c r="A73" s="185"/>
      <c r="B73" s="164"/>
      <c r="C73" s="165"/>
      <c r="D73" s="165"/>
      <c r="E73" s="165"/>
      <c r="F73" s="165"/>
      <c r="G73" s="165"/>
      <c r="H73" s="316"/>
      <c r="I73" s="395"/>
      <c r="J73" s="149"/>
      <c r="K73" s="149"/>
      <c r="L73" s="149"/>
      <c r="M73" s="149"/>
      <c r="N73" s="149"/>
      <c r="O73" s="149"/>
      <c r="P73" s="149"/>
      <c r="Q73" s="149"/>
      <c r="R73" s="149"/>
      <c r="S73" s="149"/>
      <c r="T73" s="149"/>
      <c r="U73" s="149"/>
      <c r="V73" s="149"/>
      <c r="W73" s="149"/>
      <c r="X73" s="148"/>
      <c r="Y73" s="148"/>
      <c r="Z73" s="148"/>
      <c r="AA73" s="148"/>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row>
    <row r="74" spans="1:60" s="143" customFormat="1" ht="25.5">
      <c r="A74" s="185"/>
      <c r="B74" s="92" t="s">
        <v>63</v>
      </c>
      <c r="C74" s="89"/>
      <c r="D74" s="93"/>
      <c r="E74" s="93"/>
      <c r="F74" s="93"/>
      <c r="G74" s="94"/>
      <c r="H74" s="329" t="s">
        <v>53</v>
      </c>
      <c r="I74" s="396" t="s">
        <v>129</v>
      </c>
      <c r="J74" s="149"/>
      <c r="K74" s="149"/>
      <c r="L74" s="149"/>
      <c r="M74" s="149"/>
      <c r="N74" s="149"/>
      <c r="O74" s="149"/>
      <c r="P74" s="149"/>
      <c r="Q74" s="149"/>
      <c r="R74" s="149"/>
      <c r="S74" s="149"/>
      <c r="T74" s="149"/>
      <c r="U74" s="149"/>
      <c r="V74" s="149"/>
      <c r="W74" s="149"/>
      <c r="X74" s="148"/>
      <c r="Y74" s="148"/>
      <c r="Z74" s="148"/>
      <c r="AA74" s="148"/>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row>
    <row r="75" spans="1:60" s="143" customFormat="1" ht="13.5" thickBot="1">
      <c r="A75" s="185"/>
      <c r="B75" s="90"/>
      <c r="C75" s="91"/>
      <c r="D75" s="188"/>
      <c r="E75" s="188"/>
      <c r="F75" s="188"/>
      <c r="G75" s="163" t="s">
        <v>52</v>
      </c>
      <c r="H75" s="360">
        <f>H55+H72</f>
        <v>0</v>
      </c>
      <c r="I75" s="394">
        <f>I55+I72</f>
        <v>0</v>
      </c>
      <c r="J75" s="149"/>
      <c r="K75" s="149"/>
      <c r="L75" s="149"/>
      <c r="M75" s="149"/>
      <c r="N75" s="149"/>
      <c r="O75" s="149"/>
      <c r="P75" s="149"/>
      <c r="Q75" s="149"/>
      <c r="R75" s="149"/>
      <c r="S75" s="149"/>
      <c r="T75" s="149"/>
      <c r="U75" s="149"/>
      <c r="V75" s="149"/>
      <c r="W75" s="149"/>
      <c r="X75" s="148"/>
      <c r="Y75" s="148"/>
      <c r="Z75" s="148"/>
      <c r="AA75" s="148"/>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row>
    <row r="76" spans="1:60" s="143" customFormat="1" ht="13.5" thickBot="1">
      <c r="A76" s="185"/>
      <c r="B76" s="88"/>
      <c r="C76" s="72"/>
      <c r="D76" s="72"/>
      <c r="E76" s="72"/>
      <c r="F76" s="72"/>
      <c r="G76" s="72"/>
      <c r="H76" s="361"/>
      <c r="I76" s="397"/>
      <c r="J76" s="149"/>
      <c r="K76" s="149"/>
      <c r="L76" s="149"/>
      <c r="M76" s="149"/>
      <c r="N76" s="149"/>
      <c r="O76" s="149"/>
      <c r="P76" s="149"/>
      <c r="Q76" s="149"/>
      <c r="R76" s="149"/>
      <c r="S76" s="149"/>
      <c r="T76" s="149"/>
      <c r="U76" s="149"/>
      <c r="V76" s="149"/>
      <c r="W76" s="149"/>
      <c r="X76" s="148"/>
      <c r="Y76" s="148"/>
      <c r="Z76" s="148"/>
      <c r="AA76" s="148"/>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row>
    <row r="77" spans="1:60" s="143" customFormat="1" ht="13.5" thickBot="1">
      <c r="A77" s="185"/>
      <c r="B77" s="66"/>
      <c r="C77" s="64"/>
      <c r="D77" s="46"/>
      <c r="E77" s="46"/>
      <c r="F77" s="46"/>
      <c r="G77" s="16" t="s">
        <v>62</v>
      </c>
      <c r="H77" s="352">
        <f>H7-H75</f>
        <v>0</v>
      </c>
      <c r="I77" s="398">
        <f>I7-I75</f>
        <v>0</v>
      </c>
      <c r="J77" s="149"/>
      <c r="K77" s="149"/>
      <c r="L77" s="149"/>
      <c r="M77" s="149"/>
      <c r="N77" s="149"/>
      <c r="O77" s="149"/>
      <c r="P77" s="149"/>
      <c r="Q77" s="149"/>
      <c r="R77" s="149"/>
      <c r="S77" s="149"/>
      <c r="T77" s="149"/>
      <c r="U77" s="149"/>
      <c r="V77" s="149"/>
      <c r="W77" s="149"/>
      <c r="X77" s="148"/>
      <c r="Y77" s="148"/>
      <c r="Z77" s="148"/>
      <c r="AA77" s="148"/>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row>
    <row r="78" spans="1:60" s="143" customFormat="1">
      <c r="A78" s="185"/>
      <c r="B78" s="185"/>
      <c r="C78" s="185"/>
      <c r="D78" s="185"/>
      <c r="E78" s="185"/>
      <c r="F78" s="185"/>
      <c r="G78" s="185"/>
      <c r="H78" s="185"/>
      <c r="I78" s="185"/>
      <c r="J78" s="149"/>
      <c r="K78" s="149"/>
      <c r="L78" s="149"/>
      <c r="M78" s="149"/>
      <c r="N78" s="149"/>
      <c r="O78" s="149"/>
      <c r="P78" s="149"/>
      <c r="Q78" s="149"/>
      <c r="R78" s="149"/>
      <c r="S78" s="149"/>
      <c r="T78" s="149"/>
      <c r="U78" s="149"/>
      <c r="V78" s="149"/>
      <c r="W78" s="149"/>
      <c r="X78" s="148"/>
      <c r="Y78" s="148"/>
      <c r="Z78" s="148"/>
      <c r="AA78" s="148"/>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row>
    <row r="79" spans="1:60" s="143" customFormat="1">
      <c r="A79" s="185"/>
      <c r="B79" s="185"/>
      <c r="C79" s="185"/>
      <c r="D79" s="185"/>
      <c r="E79" s="185"/>
      <c r="F79" s="185"/>
      <c r="G79" s="185"/>
      <c r="H79" s="185"/>
      <c r="I79" s="185"/>
      <c r="J79" s="149"/>
      <c r="K79" s="149"/>
      <c r="L79" s="149"/>
      <c r="M79" s="149"/>
      <c r="N79" s="149"/>
      <c r="O79" s="149"/>
      <c r="P79" s="149"/>
      <c r="Q79" s="149"/>
      <c r="R79" s="149"/>
      <c r="S79" s="149"/>
      <c r="T79" s="149"/>
      <c r="U79" s="149"/>
      <c r="V79" s="149"/>
      <c r="W79" s="149"/>
      <c r="X79" s="148"/>
      <c r="Y79" s="148"/>
      <c r="Z79" s="148"/>
      <c r="AA79" s="148"/>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row>
    <row r="80" spans="1:60" s="143" customFormat="1">
      <c r="A80" s="185"/>
      <c r="B80" s="185"/>
      <c r="C80" s="185"/>
      <c r="D80" s="185"/>
      <c r="E80" s="185"/>
      <c r="F80" s="185"/>
      <c r="G80" s="185"/>
      <c r="H80" s="185"/>
      <c r="I80" s="185"/>
      <c r="J80" s="149"/>
      <c r="K80" s="149"/>
      <c r="L80" s="149"/>
      <c r="M80" s="149"/>
      <c r="N80" s="149"/>
      <c r="O80" s="149"/>
      <c r="P80" s="149"/>
      <c r="Q80" s="149"/>
      <c r="R80" s="149"/>
      <c r="S80" s="149"/>
      <c r="T80" s="149"/>
      <c r="U80" s="149"/>
      <c r="V80" s="149"/>
      <c r="W80" s="149"/>
      <c r="X80" s="148"/>
      <c r="Y80" s="148"/>
      <c r="Z80" s="148"/>
      <c r="AA80" s="148"/>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row>
    <row r="81" spans="1:60" s="143" customFormat="1">
      <c r="A81" s="185"/>
      <c r="B81" s="185"/>
      <c r="C81" s="185"/>
      <c r="D81" s="185"/>
      <c r="E81" s="185"/>
      <c r="F81" s="185"/>
      <c r="G81" s="185"/>
      <c r="H81" s="185"/>
      <c r="I81" s="185"/>
      <c r="J81" s="149"/>
      <c r="K81" s="149"/>
      <c r="L81" s="149"/>
      <c r="M81" s="149"/>
      <c r="N81" s="149"/>
      <c r="O81" s="149"/>
      <c r="P81" s="149"/>
      <c r="Q81" s="149"/>
      <c r="R81" s="149"/>
      <c r="S81" s="149"/>
      <c r="T81" s="149"/>
      <c r="U81" s="149"/>
      <c r="V81" s="149"/>
      <c r="W81" s="149"/>
      <c r="X81" s="148"/>
      <c r="Y81" s="148"/>
      <c r="Z81" s="148"/>
      <c r="AA81" s="148"/>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row>
    <row r="82" spans="1:60" s="143" customFormat="1">
      <c r="A82" s="185"/>
      <c r="B82" s="185"/>
      <c r="C82" s="185"/>
      <c r="D82" s="185"/>
      <c r="E82" s="185"/>
      <c r="F82" s="185"/>
      <c r="G82" s="185"/>
      <c r="H82" s="185"/>
      <c r="I82" s="185"/>
      <c r="J82" s="149"/>
      <c r="K82" s="149"/>
      <c r="L82" s="149"/>
      <c r="M82" s="149"/>
      <c r="N82" s="149"/>
      <c r="O82" s="149"/>
      <c r="P82" s="149"/>
      <c r="Q82" s="149"/>
      <c r="R82" s="149"/>
      <c r="S82" s="149"/>
      <c r="T82" s="149"/>
      <c r="U82" s="149"/>
      <c r="V82" s="149"/>
      <c r="W82" s="149"/>
      <c r="X82" s="148"/>
      <c r="Y82" s="148"/>
      <c r="Z82" s="148"/>
      <c r="AA82" s="148"/>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row>
    <row r="83" spans="1:60" s="143" customFormat="1">
      <c r="A83" s="185"/>
      <c r="B83" s="185"/>
      <c r="C83" s="185"/>
      <c r="D83" s="185"/>
      <c r="E83" s="185"/>
      <c r="F83" s="185"/>
      <c r="G83" s="185"/>
      <c r="H83" s="185"/>
      <c r="I83" s="185"/>
      <c r="J83" s="149"/>
      <c r="K83" s="149"/>
      <c r="L83" s="149"/>
      <c r="M83" s="149"/>
      <c r="N83" s="149"/>
      <c r="O83" s="149"/>
      <c r="P83" s="149"/>
      <c r="Q83" s="149"/>
      <c r="R83" s="149"/>
      <c r="S83" s="149"/>
      <c r="T83" s="149"/>
      <c r="U83" s="149"/>
      <c r="V83" s="149"/>
      <c r="W83" s="149"/>
      <c r="X83" s="148"/>
      <c r="Y83" s="148"/>
      <c r="Z83" s="148"/>
      <c r="AA83" s="148"/>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row>
    <row r="84" spans="1:60" s="143" customFormat="1">
      <c r="A84" s="185"/>
      <c r="B84" s="185"/>
      <c r="C84" s="185"/>
      <c r="D84" s="185"/>
      <c r="E84" s="185"/>
      <c r="F84" s="185"/>
      <c r="G84" s="185"/>
      <c r="H84" s="185"/>
      <c r="I84" s="185"/>
      <c r="J84" s="149"/>
      <c r="K84" s="149"/>
      <c r="L84" s="149"/>
      <c r="M84" s="149"/>
      <c r="N84" s="149"/>
      <c r="O84" s="149"/>
      <c r="P84" s="149"/>
      <c r="Q84" s="149"/>
      <c r="R84" s="149"/>
      <c r="S84" s="149"/>
      <c r="T84" s="149"/>
      <c r="U84" s="149"/>
      <c r="V84" s="149"/>
      <c r="W84" s="149"/>
      <c r="X84" s="148"/>
      <c r="Y84" s="148"/>
      <c r="Z84" s="148"/>
      <c r="AA84" s="148"/>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row>
    <row r="85" spans="1:60" s="143" customFormat="1">
      <c r="A85" s="185"/>
      <c r="B85" s="185"/>
      <c r="C85" s="185"/>
      <c r="D85" s="185"/>
      <c r="E85" s="185"/>
      <c r="F85" s="185"/>
      <c r="G85" s="185"/>
      <c r="H85" s="185"/>
      <c r="I85" s="185"/>
      <c r="J85" s="149"/>
      <c r="K85" s="149"/>
      <c r="L85" s="149"/>
      <c r="M85" s="149"/>
      <c r="N85" s="149"/>
      <c r="O85" s="149"/>
      <c r="P85" s="149"/>
      <c r="Q85" s="149"/>
      <c r="R85" s="149"/>
      <c r="S85" s="149"/>
      <c r="T85" s="149"/>
      <c r="U85" s="149"/>
      <c r="V85" s="149"/>
      <c r="W85" s="149"/>
      <c r="X85" s="148"/>
      <c r="Y85" s="148"/>
      <c r="Z85" s="148"/>
      <c r="AA85" s="148"/>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row>
    <row r="86" spans="1:60" s="143" customFormat="1">
      <c r="A86" s="185"/>
      <c r="B86" s="185"/>
      <c r="C86" s="185"/>
      <c r="D86" s="185"/>
      <c r="E86" s="185"/>
      <c r="F86" s="185"/>
      <c r="G86" s="185"/>
      <c r="H86" s="185"/>
      <c r="I86" s="185"/>
      <c r="J86" s="149"/>
      <c r="K86" s="149"/>
      <c r="L86" s="149"/>
      <c r="M86" s="149"/>
      <c r="N86" s="149"/>
      <c r="O86" s="149"/>
      <c r="P86" s="149"/>
      <c r="Q86" s="149"/>
      <c r="R86" s="149"/>
      <c r="S86" s="149"/>
      <c r="T86" s="149"/>
      <c r="U86" s="149"/>
      <c r="V86" s="149"/>
      <c r="W86" s="149"/>
      <c r="X86" s="148"/>
      <c r="Y86" s="148"/>
      <c r="Z86" s="148"/>
      <c r="AA86" s="148"/>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row>
    <row r="87" spans="1:60" s="143" customFormat="1">
      <c r="A87" s="185"/>
      <c r="B87" s="185"/>
      <c r="C87" s="185"/>
      <c r="D87" s="185"/>
      <c r="E87" s="185"/>
      <c r="F87" s="185"/>
      <c r="G87" s="185"/>
      <c r="H87" s="185"/>
      <c r="I87" s="185"/>
      <c r="J87" s="149"/>
      <c r="K87" s="149"/>
      <c r="L87" s="149"/>
      <c r="M87" s="149"/>
      <c r="N87" s="149"/>
      <c r="O87" s="149"/>
      <c r="P87" s="149"/>
      <c r="Q87" s="149"/>
      <c r="R87" s="149"/>
      <c r="S87" s="149"/>
      <c r="T87" s="149"/>
      <c r="U87" s="149"/>
      <c r="V87" s="149"/>
      <c r="W87" s="149"/>
      <c r="X87" s="148"/>
      <c r="Y87" s="148"/>
      <c r="Z87" s="148"/>
      <c r="AA87" s="148"/>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row>
    <row r="88" spans="1:60" s="143" customFormat="1">
      <c r="A88" s="185"/>
      <c r="B88" s="185"/>
      <c r="C88" s="185"/>
      <c r="D88" s="185"/>
      <c r="E88" s="185"/>
      <c r="F88" s="185"/>
      <c r="G88" s="185"/>
      <c r="H88" s="185"/>
      <c r="I88" s="185"/>
      <c r="J88" s="149"/>
      <c r="K88" s="149"/>
      <c r="L88" s="149"/>
      <c r="M88" s="149"/>
      <c r="N88" s="149"/>
      <c r="O88" s="149"/>
      <c r="P88" s="149"/>
      <c r="Q88" s="149"/>
      <c r="R88" s="149"/>
      <c r="S88" s="149"/>
      <c r="T88" s="149"/>
      <c r="U88" s="149"/>
      <c r="V88" s="149"/>
      <c r="W88" s="149"/>
      <c r="X88" s="148"/>
      <c r="Y88" s="148"/>
      <c r="Z88" s="148"/>
      <c r="AA88" s="148"/>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row>
    <row r="89" spans="1:60" s="143" customFormat="1">
      <c r="A89" s="185"/>
      <c r="B89" s="185"/>
      <c r="C89" s="185"/>
      <c r="D89" s="185"/>
      <c r="E89" s="185"/>
      <c r="F89" s="185"/>
      <c r="G89" s="185"/>
      <c r="H89" s="185"/>
      <c r="I89" s="185"/>
      <c r="J89" s="149"/>
      <c r="K89" s="149"/>
      <c r="L89" s="149"/>
      <c r="M89" s="149"/>
      <c r="N89" s="149"/>
      <c r="O89" s="149"/>
      <c r="P89" s="149"/>
      <c r="Q89" s="149"/>
      <c r="R89" s="149"/>
      <c r="S89" s="149"/>
      <c r="T89" s="149"/>
      <c r="U89" s="149"/>
      <c r="V89" s="149"/>
      <c r="W89" s="149"/>
      <c r="X89" s="148"/>
      <c r="Y89" s="148"/>
      <c r="Z89" s="148"/>
      <c r="AA89" s="148"/>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row>
    <row r="90" spans="1:60" s="143" customFormat="1">
      <c r="A90" s="185"/>
      <c r="B90" s="185"/>
      <c r="C90" s="185"/>
      <c r="D90" s="185"/>
      <c r="E90" s="185"/>
      <c r="F90" s="185"/>
      <c r="G90" s="185"/>
      <c r="H90" s="185"/>
      <c r="I90" s="185"/>
      <c r="J90" s="149"/>
      <c r="K90" s="149"/>
      <c r="L90" s="149"/>
      <c r="M90" s="149"/>
      <c r="N90" s="149"/>
      <c r="O90" s="149"/>
      <c r="P90" s="149"/>
      <c r="Q90" s="149"/>
      <c r="R90" s="149"/>
      <c r="S90" s="149"/>
      <c r="T90" s="149"/>
      <c r="U90" s="149"/>
      <c r="V90" s="149"/>
      <c r="W90" s="149"/>
      <c r="X90" s="148"/>
      <c r="Y90" s="148"/>
      <c r="Z90" s="148"/>
      <c r="AA90" s="148"/>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row>
    <row r="91" spans="1:60" s="143" customFormat="1">
      <c r="A91" s="185"/>
      <c r="B91" s="185"/>
      <c r="C91" s="185"/>
      <c r="D91" s="185"/>
      <c r="E91" s="185"/>
      <c r="F91" s="185"/>
      <c r="G91" s="185"/>
      <c r="H91" s="185"/>
      <c r="I91" s="185"/>
      <c r="J91" s="149"/>
      <c r="K91" s="149"/>
      <c r="L91" s="149"/>
      <c r="M91" s="149"/>
      <c r="N91" s="149"/>
      <c r="O91" s="149"/>
      <c r="P91" s="149"/>
      <c r="Q91" s="149"/>
      <c r="R91" s="149"/>
      <c r="S91" s="149"/>
      <c r="T91" s="149"/>
      <c r="U91" s="149"/>
      <c r="V91" s="149"/>
      <c r="W91" s="149"/>
      <c r="X91" s="148"/>
      <c r="Y91" s="148"/>
      <c r="Z91" s="148"/>
      <c r="AA91" s="148"/>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row>
    <row r="92" spans="1:60" s="143" customFormat="1">
      <c r="A92" s="185"/>
      <c r="B92" s="185"/>
      <c r="C92" s="185"/>
      <c r="D92" s="185"/>
      <c r="E92" s="185"/>
      <c r="F92" s="185"/>
      <c r="G92" s="185"/>
      <c r="H92" s="185"/>
      <c r="I92" s="185"/>
      <c r="J92" s="149"/>
      <c r="K92" s="149"/>
      <c r="L92" s="149"/>
      <c r="M92" s="149"/>
      <c r="N92" s="149"/>
      <c r="O92" s="149"/>
      <c r="P92" s="149"/>
      <c r="Q92" s="149"/>
      <c r="R92" s="149"/>
      <c r="S92" s="149"/>
      <c r="T92" s="149"/>
      <c r="U92" s="149"/>
      <c r="V92" s="149"/>
      <c r="W92" s="149"/>
      <c r="X92" s="148"/>
      <c r="Y92" s="148"/>
      <c r="Z92" s="148"/>
      <c r="AA92" s="148"/>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row>
    <row r="93" spans="1:60" s="143" customFormat="1">
      <c r="A93" s="185"/>
      <c r="B93" s="185"/>
      <c r="C93" s="185"/>
      <c r="D93" s="185"/>
      <c r="E93" s="185"/>
      <c r="F93" s="185"/>
      <c r="G93" s="185"/>
      <c r="H93" s="185"/>
      <c r="I93" s="185"/>
      <c r="J93" s="149"/>
      <c r="K93" s="149"/>
      <c r="L93" s="149"/>
      <c r="M93" s="149"/>
      <c r="N93" s="149"/>
      <c r="O93" s="149"/>
      <c r="P93" s="149"/>
      <c r="Q93" s="149"/>
      <c r="R93" s="149"/>
      <c r="S93" s="149"/>
      <c r="T93" s="149"/>
      <c r="U93" s="149"/>
      <c r="V93" s="149"/>
      <c r="W93" s="149"/>
      <c r="X93" s="148"/>
      <c r="Y93" s="148"/>
      <c r="Z93" s="148"/>
      <c r="AA93" s="148"/>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row>
    <row r="94" spans="1:60" s="143" customFormat="1">
      <c r="A94" s="185"/>
      <c r="B94" s="185"/>
      <c r="C94" s="185"/>
      <c r="D94" s="185"/>
      <c r="E94" s="185"/>
      <c r="F94" s="185"/>
      <c r="G94" s="185"/>
      <c r="H94" s="185"/>
      <c r="I94" s="185"/>
      <c r="J94" s="149"/>
      <c r="K94" s="149"/>
      <c r="L94" s="149"/>
      <c r="M94" s="149"/>
      <c r="N94" s="149"/>
      <c r="O94" s="149"/>
      <c r="P94" s="149"/>
      <c r="Q94" s="149"/>
      <c r="R94" s="149"/>
      <c r="S94" s="149"/>
      <c r="T94" s="149"/>
      <c r="U94" s="149"/>
      <c r="V94" s="149"/>
      <c r="W94" s="149"/>
      <c r="X94" s="148"/>
      <c r="Y94" s="148"/>
      <c r="Z94" s="148"/>
      <c r="AA94" s="148"/>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row>
    <row r="95" spans="1:60" s="143" customFormat="1">
      <c r="A95" s="185"/>
      <c r="B95" s="185"/>
      <c r="C95" s="185"/>
      <c r="D95" s="185"/>
      <c r="E95" s="185"/>
      <c r="F95" s="185"/>
      <c r="G95" s="185"/>
      <c r="H95" s="185"/>
      <c r="I95" s="185"/>
      <c r="J95" s="149"/>
      <c r="K95" s="149"/>
      <c r="L95" s="149"/>
      <c r="M95" s="149"/>
      <c r="N95" s="149"/>
      <c r="O95" s="149"/>
      <c r="P95" s="149"/>
      <c r="Q95" s="149"/>
      <c r="R95" s="149"/>
      <c r="S95" s="149"/>
      <c r="T95" s="149"/>
      <c r="U95" s="149"/>
      <c r="V95" s="149"/>
      <c r="W95" s="149"/>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row>
  </sheetData>
  <sheetProtection sheet="1" objects="1" scenarios="1"/>
  <mergeCells count="1">
    <mergeCell ref="C29:G29"/>
  </mergeCells>
  <dataValidations count="3">
    <dataValidation type="list" allowBlank="1" showInputMessage="1" showErrorMessage="1" sqref="E11:E16">
      <formula1>$N$11:$N$13</formula1>
    </dataValidation>
    <dataValidation type="list" allowBlank="1" showInputMessage="1" showErrorMessage="1" sqref="B11:B16">
      <formula1>$U$10:$U$17</formula1>
    </dataValidation>
    <dataValidation type="decimal" operator="greaterThanOrEqual" allowBlank="1" showInputMessage="1" showErrorMessage="1" sqref="C11:C16">
      <formula1>0</formula1>
    </dataValidation>
  </dataValidations>
  <printOptions horizontalCentered="1"/>
  <pageMargins left="1" right="1" top="0.75" bottom="0.75" header="0.3" footer="0.3"/>
  <pageSetup scale="84"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96"/>
  <sheetViews>
    <sheetView showZeros="0" workbookViewId="0"/>
  </sheetViews>
  <sheetFormatPr defaultRowHeight="12.75"/>
  <cols>
    <col min="1" max="1" width="26.28515625" style="185" customWidth="1"/>
    <col min="2" max="2" width="26.85546875" style="185" customWidth="1"/>
    <col min="3" max="3" width="11" style="185" customWidth="1"/>
    <col min="4" max="4" width="10.7109375" style="185" customWidth="1"/>
    <col min="5" max="5" width="15" style="185" customWidth="1"/>
    <col min="6" max="6" width="9.42578125" style="185" customWidth="1"/>
    <col min="7" max="7" width="7.7109375" style="185" customWidth="1"/>
    <col min="8" max="8" width="14.140625" style="185" customWidth="1"/>
    <col min="9" max="9" width="9.140625" style="149"/>
    <col min="10" max="11" width="9.7109375" style="149" customWidth="1"/>
    <col min="12" max="12" width="20.5703125" style="149" hidden="1" customWidth="1"/>
    <col min="13" max="23" width="9.140625" style="149" hidden="1" customWidth="1"/>
    <col min="24" max="49" width="9.140625" style="185"/>
    <col min="50" max="16384" width="9.140625" style="157"/>
  </cols>
  <sheetData>
    <row r="1" spans="1:27" ht="18.75" thickBot="1">
      <c r="B1" s="31" t="str">
        <f>Inputs!B37</f>
        <v>Phase IV</v>
      </c>
      <c r="C1" s="142"/>
      <c r="D1" s="142"/>
      <c r="E1" s="119">
        <f>IF(PhaseII="No",0,IF(PhaseIII="No",0,IF(PhaseIV="No",0,Inputs!G38)))</f>
        <v>0</v>
      </c>
      <c r="F1" s="151" t="s">
        <v>77</v>
      </c>
      <c r="G1" s="142"/>
      <c r="H1" s="142"/>
      <c r="I1" s="31"/>
      <c r="L1" s="253" t="s">
        <v>89</v>
      </c>
      <c r="M1" s="256" t="str">
        <f>IF(Inputs!$B$48=0,"",Inputs!$B$48)</f>
        <v/>
      </c>
      <c r="N1" s="253" t="str">
        <f>IF(Inputs!$B$49=0,"",Inputs!$B$49)</f>
        <v/>
      </c>
      <c r="O1" s="253" t="str">
        <f>IF(Inputs!B50=0,"",Inputs!B50)</f>
        <v/>
      </c>
      <c r="P1" s="253" t="str">
        <f>IF(Inputs!B51=0,"",Inputs!B51)</f>
        <v/>
      </c>
      <c r="Q1" s="253" t="str">
        <f>IF(Inputs!B52=0,"",Inputs!B52)</f>
        <v/>
      </c>
      <c r="R1" s="253" t="str">
        <f>IF(Inputs!B53=0,"",Inputs!B53)</f>
        <v/>
      </c>
      <c r="S1" s="253" t="str">
        <f>IF(Inputs!B54=0,"",Inputs!B54)</f>
        <v/>
      </c>
      <c r="T1" s="253" t="str">
        <f>IF(Inputs!B55=0,"",Inputs!B55)</f>
        <v/>
      </c>
      <c r="U1" s="253" t="str">
        <f>IF(Inputs!B56=0,"",Inputs!B56)</f>
        <v/>
      </c>
      <c r="V1" s="253" t="str">
        <f>IF(Inputs!B57=0,"",Inputs!B57)</f>
        <v/>
      </c>
      <c r="W1" s="254" t="s">
        <v>24</v>
      </c>
    </row>
    <row r="2" spans="1:27" ht="36.75" customHeight="1" thickBot="1">
      <c r="B2" s="28" t="s">
        <v>134</v>
      </c>
      <c r="C2" s="74"/>
      <c r="D2" s="75"/>
      <c r="E2" s="75"/>
      <c r="F2" s="28"/>
      <c r="G2" s="78"/>
      <c r="H2" s="77" t="s">
        <v>53</v>
      </c>
      <c r="I2" s="79" t="s">
        <v>129</v>
      </c>
      <c r="J2" s="150"/>
      <c r="K2" s="150"/>
      <c r="L2" s="248">
        <f t="shared" ref="L2:L7" si="0">B11</f>
        <v>0</v>
      </c>
      <c r="M2" s="251">
        <f t="shared" ref="M2:V2" si="1">IF(M$1=$L2,$J11,0)</f>
        <v>0</v>
      </c>
      <c r="N2" s="251">
        <f t="shared" si="1"/>
        <v>0</v>
      </c>
      <c r="O2" s="251">
        <f t="shared" si="1"/>
        <v>0</v>
      </c>
      <c r="P2" s="251">
        <f t="shared" si="1"/>
        <v>0</v>
      </c>
      <c r="Q2" s="251">
        <f t="shared" si="1"/>
        <v>0</v>
      </c>
      <c r="R2" s="251">
        <f t="shared" si="1"/>
        <v>0</v>
      </c>
      <c r="S2" s="251">
        <f t="shared" si="1"/>
        <v>0</v>
      </c>
      <c r="T2" s="251">
        <f t="shared" si="1"/>
        <v>0</v>
      </c>
      <c r="U2" s="251">
        <f t="shared" si="1"/>
        <v>0</v>
      </c>
      <c r="V2" s="251">
        <f t="shared" si="1"/>
        <v>0</v>
      </c>
      <c r="W2" s="255">
        <f t="shared" ref="W2:W7" si="2">SUM(M2:V2)</f>
        <v>0</v>
      </c>
    </row>
    <row r="3" spans="1:27">
      <c r="B3" s="169"/>
      <c r="C3" s="270" t="s">
        <v>35</v>
      </c>
      <c r="D3" s="271" t="s">
        <v>23</v>
      </c>
      <c r="E3" s="165"/>
      <c r="F3" s="271" t="s">
        <v>1</v>
      </c>
      <c r="G3" s="192"/>
      <c r="H3" s="61" t="s">
        <v>24</v>
      </c>
      <c r="I3" s="61" t="s">
        <v>24</v>
      </c>
      <c r="L3" s="248">
        <f t="shared" si="0"/>
        <v>0</v>
      </c>
      <c r="M3" s="251">
        <f t="shared" ref="M3:V3" si="3">IF(M$1=$L3,$J12,0)</f>
        <v>0</v>
      </c>
      <c r="N3" s="251">
        <f t="shared" si="3"/>
        <v>0</v>
      </c>
      <c r="O3" s="251">
        <f t="shared" si="3"/>
        <v>0</v>
      </c>
      <c r="P3" s="251">
        <f t="shared" si="3"/>
        <v>0</v>
      </c>
      <c r="Q3" s="251">
        <f t="shared" si="3"/>
        <v>0</v>
      </c>
      <c r="R3" s="251">
        <f t="shared" si="3"/>
        <v>0</v>
      </c>
      <c r="S3" s="251">
        <f t="shared" si="3"/>
        <v>0</v>
      </c>
      <c r="T3" s="251">
        <f t="shared" si="3"/>
        <v>0</v>
      </c>
      <c r="U3" s="251">
        <f t="shared" si="3"/>
        <v>0</v>
      </c>
      <c r="V3" s="251">
        <f t="shared" si="3"/>
        <v>0</v>
      </c>
      <c r="W3" s="255">
        <f t="shared" si="2"/>
        <v>0</v>
      </c>
    </row>
    <row r="4" spans="1:27">
      <c r="B4" s="164" t="s">
        <v>119</v>
      </c>
      <c r="C4" s="118">
        <f>IF(E1=0,0,Inputs!G32)</f>
        <v>0</v>
      </c>
      <c r="D4" s="244">
        <f>IF(E1=0,0,Inputs!G30)</f>
        <v>0</v>
      </c>
      <c r="E4" s="298">
        <f>Inputs!H30</f>
        <v>0</v>
      </c>
      <c r="F4" s="276">
        <f>IF(E1=0,0,Inputs!G33)</f>
        <v>0</v>
      </c>
      <c r="G4" s="177">
        <f>Inputs!H33</f>
        <v>0</v>
      </c>
      <c r="H4" s="362">
        <f>IF(E1=0,0,Inputs!Q33)</f>
        <v>0</v>
      </c>
      <c r="I4" s="376">
        <f>IF(C4=0,0,H4/$C$5)</f>
        <v>0</v>
      </c>
      <c r="L4" s="248">
        <f t="shared" si="0"/>
        <v>0</v>
      </c>
      <c r="M4" s="251">
        <f t="shared" ref="M4:V4" si="4">IF(M$1=$L4,$J13,0)</f>
        <v>0</v>
      </c>
      <c r="N4" s="251">
        <f t="shared" si="4"/>
        <v>0</v>
      </c>
      <c r="O4" s="251">
        <f t="shared" si="4"/>
        <v>0</v>
      </c>
      <c r="P4" s="251">
        <f t="shared" si="4"/>
        <v>0</v>
      </c>
      <c r="Q4" s="251">
        <f t="shared" si="4"/>
        <v>0</v>
      </c>
      <c r="R4" s="251">
        <f t="shared" si="4"/>
        <v>0</v>
      </c>
      <c r="S4" s="251">
        <f t="shared" si="4"/>
        <v>0</v>
      </c>
      <c r="T4" s="251">
        <f t="shared" si="4"/>
        <v>0</v>
      </c>
      <c r="U4" s="251">
        <f t="shared" si="4"/>
        <v>0</v>
      </c>
      <c r="V4" s="251">
        <f t="shared" si="4"/>
        <v>0</v>
      </c>
      <c r="W4" s="255">
        <f t="shared" si="2"/>
        <v>0</v>
      </c>
    </row>
    <row r="5" spans="1:27">
      <c r="B5" s="164" t="s">
        <v>120</v>
      </c>
      <c r="C5" s="118">
        <f>IF(E1=0,0,Inputs!G42)</f>
        <v>0</v>
      </c>
      <c r="D5" s="244">
        <f>IF(E1=0,0,Inputs!G40)</f>
        <v>0</v>
      </c>
      <c r="E5" s="298">
        <f>Inputs!H40</f>
        <v>0</v>
      </c>
      <c r="F5" s="276">
        <f>IF(E1=0,0,Inputs!G43)</f>
        <v>0</v>
      </c>
      <c r="G5" s="177">
        <f>Inputs!H43</f>
        <v>0</v>
      </c>
      <c r="H5" s="362">
        <f>IF(E1=0,0,Inputs!Q43)</f>
        <v>0</v>
      </c>
      <c r="I5" s="376">
        <f>IF(C5=0,0,H5/$C$5)</f>
        <v>0</v>
      </c>
      <c r="L5" s="248">
        <f t="shared" si="0"/>
        <v>0</v>
      </c>
      <c r="M5" s="251">
        <f t="shared" ref="M5:V5" si="5">IF(M$1=$L5,$J14,0)</f>
        <v>0</v>
      </c>
      <c r="N5" s="251">
        <f t="shared" si="5"/>
        <v>0</v>
      </c>
      <c r="O5" s="251">
        <f t="shared" si="5"/>
        <v>0</v>
      </c>
      <c r="P5" s="251">
        <f t="shared" si="5"/>
        <v>0</v>
      </c>
      <c r="Q5" s="251">
        <f t="shared" si="5"/>
        <v>0</v>
      </c>
      <c r="R5" s="251">
        <f t="shared" si="5"/>
        <v>0</v>
      </c>
      <c r="S5" s="251">
        <f t="shared" si="5"/>
        <v>0</v>
      </c>
      <c r="T5" s="251">
        <f t="shared" si="5"/>
        <v>0</v>
      </c>
      <c r="U5" s="251">
        <f t="shared" si="5"/>
        <v>0</v>
      </c>
      <c r="V5" s="251">
        <f t="shared" si="5"/>
        <v>0</v>
      </c>
      <c r="W5" s="255">
        <f t="shared" si="2"/>
        <v>0</v>
      </c>
    </row>
    <row r="6" spans="1:27" ht="13.5" thickBot="1">
      <c r="B6" s="164"/>
      <c r="C6" s="160"/>
      <c r="D6" s="165"/>
      <c r="E6" s="165"/>
      <c r="F6" s="165"/>
      <c r="G6" s="177"/>
      <c r="H6" s="362"/>
      <c r="I6" s="376"/>
      <c r="L6" s="248">
        <f t="shared" si="0"/>
        <v>0</v>
      </c>
      <c r="M6" s="251">
        <f t="shared" ref="M6:V6" si="6">IF(M$1=$L6,$J15,0)</f>
        <v>0</v>
      </c>
      <c r="N6" s="251">
        <f t="shared" si="6"/>
        <v>0</v>
      </c>
      <c r="O6" s="251">
        <f t="shared" si="6"/>
        <v>0</v>
      </c>
      <c r="P6" s="251">
        <f t="shared" si="6"/>
        <v>0</v>
      </c>
      <c r="Q6" s="251">
        <f t="shared" si="6"/>
        <v>0</v>
      </c>
      <c r="R6" s="251">
        <f t="shared" si="6"/>
        <v>0</v>
      </c>
      <c r="S6" s="251">
        <f t="shared" si="6"/>
        <v>0</v>
      </c>
      <c r="T6" s="251">
        <f t="shared" si="6"/>
        <v>0</v>
      </c>
      <c r="U6" s="251">
        <f t="shared" si="6"/>
        <v>0</v>
      </c>
      <c r="V6" s="251">
        <f t="shared" si="6"/>
        <v>0</v>
      </c>
      <c r="W6" s="255">
        <f t="shared" si="2"/>
        <v>0</v>
      </c>
    </row>
    <row r="7" spans="1:27" ht="13.5" thickBot="1">
      <c r="B7" s="80"/>
      <c r="C7" s="64"/>
      <c r="D7" s="29"/>
      <c r="E7" s="29"/>
      <c r="F7" s="29"/>
      <c r="G7" s="65" t="s">
        <v>118</v>
      </c>
      <c r="H7" s="363">
        <f>H5-H4</f>
        <v>0</v>
      </c>
      <c r="I7" s="377">
        <f>IF(C5=0,0,H7/C5)</f>
        <v>0</v>
      </c>
      <c r="L7" s="258">
        <f t="shared" si="0"/>
        <v>0</v>
      </c>
      <c r="M7" s="252">
        <f t="shared" ref="M7:V7" si="7">IF(M$1=$L7,$J16,0)</f>
        <v>0</v>
      </c>
      <c r="N7" s="252">
        <f t="shared" si="7"/>
        <v>0</v>
      </c>
      <c r="O7" s="252">
        <f t="shared" si="7"/>
        <v>0</v>
      </c>
      <c r="P7" s="252">
        <f t="shared" si="7"/>
        <v>0</v>
      </c>
      <c r="Q7" s="252">
        <f t="shared" si="7"/>
        <v>0</v>
      </c>
      <c r="R7" s="252">
        <f t="shared" si="7"/>
        <v>0</v>
      </c>
      <c r="S7" s="252">
        <f t="shared" si="7"/>
        <v>0</v>
      </c>
      <c r="T7" s="252">
        <f t="shared" si="7"/>
        <v>0</v>
      </c>
      <c r="U7" s="252">
        <f t="shared" si="7"/>
        <v>0</v>
      </c>
      <c r="V7" s="252">
        <f t="shared" si="7"/>
        <v>0</v>
      </c>
      <c r="W7" s="257">
        <f t="shared" si="2"/>
        <v>0</v>
      </c>
    </row>
    <row r="8" spans="1:27" ht="13.5" thickBot="1">
      <c r="B8" s="38"/>
      <c r="C8" s="38"/>
      <c r="D8" s="30"/>
      <c r="E8" s="30"/>
      <c r="F8" s="30"/>
      <c r="G8" s="30"/>
      <c r="H8" s="326"/>
      <c r="I8" s="342" t="str">
        <f>IF(H8=0,"",H8/$C$5)</f>
        <v/>
      </c>
      <c r="L8" s="251" t="s">
        <v>24</v>
      </c>
      <c r="M8" s="251">
        <f t="shared" ref="M8:V8" si="8">SUM(M2:M7)</f>
        <v>0</v>
      </c>
      <c r="N8" s="251">
        <f t="shared" si="8"/>
        <v>0</v>
      </c>
      <c r="O8" s="251">
        <f t="shared" si="8"/>
        <v>0</v>
      </c>
      <c r="P8" s="251">
        <f t="shared" si="8"/>
        <v>0</v>
      </c>
      <c r="Q8" s="251">
        <f t="shared" si="8"/>
        <v>0</v>
      </c>
      <c r="R8" s="251">
        <f t="shared" si="8"/>
        <v>0</v>
      </c>
      <c r="S8" s="251">
        <f t="shared" si="8"/>
        <v>0</v>
      </c>
      <c r="T8" s="251">
        <f t="shared" si="8"/>
        <v>0</v>
      </c>
      <c r="U8" s="251">
        <f t="shared" si="8"/>
        <v>0</v>
      </c>
      <c r="V8" s="251">
        <f t="shared" si="8"/>
        <v>0</v>
      </c>
    </row>
    <row r="9" spans="1:27" ht="39" thickBot="1">
      <c r="B9" s="28" t="s">
        <v>54</v>
      </c>
      <c r="C9" s="74"/>
      <c r="D9" s="75"/>
      <c r="E9" s="75"/>
      <c r="F9" s="75"/>
      <c r="G9" s="75"/>
      <c r="H9" s="77" t="s">
        <v>53</v>
      </c>
      <c r="I9" s="378" t="s">
        <v>129</v>
      </c>
    </row>
    <row r="10" spans="1:27" ht="27.75" customHeight="1">
      <c r="A10" s="103"/>
      <c r="B10" s="169" t="s">
        <v>3</v>
      </c>
      <c r="C10" s="267" t="s">
        <v>130</v>
      </c>
      <c r="D10" s="279" t="s">
        <v>94</v>
      </c>
      <c r="E10" s="268" t="s">
        <v>132</v>
      </c>
      <c r="F10" s="179" t="s">
        <v>1</v>
      </c>
      <c r="G10" s="76"/>
      <c r="H10" s="364" t="s">
        <v>24</v>
      </c>
      <c r="I10" s="379" t="s">
        <v>24</v>
      </c>
      <c r="J10" s="107"/>
      <c r="K10" s="107"/>
      <c r="L10" s="303"/>
      <c r="M10" s="150"/>
      <c r="U10" s="248" t="str">
        <f>IF(Inputs!B48="","",Inputs!B48)</f>
        <v/>
      </c>
      <c r="X10" s="148"/>
      <c r="Y10" s="148"/>
      <c r="Z10" s="148"/>
      <c r="AA10" s="148"/>
    </row>
    <row r="11" spans="1:27" ht="18" customHeight="1">
      <c r="B11" s="137"/>
      <c r="C11" s="138"/>
      <c r="D11" s="186" t="str">
        <f t="shared" ref="D11:D16" si="9">IF(B11=0,"",VLOOKUP(B11,Feed,5,FALSE))</f>
        <v/>
      </c>
      <c r="E11" s="144"/>
      <c r="F11" s="171" t="str">
        <f t="shared" ref="F11:F16" si="10">IF(B11="","",VLOOKUP(B11,Feed,7,FALSE))</f>
        <v/>
      </c>
      <c r="G11" s="181" t="str">
        <f t="shared" ref="G11:G16" si="11">IF(B11="","",CONCATENATE("$ ",VLOOKUP(B11,Feed,5,FALSE)))</f>
        <v/>
      </c>
      <c r="H11" s="365">
        <f t="shared" ref="H11:H16" si="12">IF(B11=0,0,C11*F11*IF(E11="per Head",($C$4+$C$5)/2,IF(E11="per Head per Day",($C$4+$C$5)/2*$E$1,IF(E11="Total",1,"Choose Fed Basis"))))</f>
        <v>0</v>
      </c>
      <c r="I11" s="380">
        <f t="shared" ref="I11:I16" si="13">IF($C$5=0,0,H11/$C$5)</f>
        <v>0</v>
      </c>
      <c r="J11" s="107"/>
      <c r="L11" s="248">
        <f t="shared" ref="L11:L16" si="14">C11*IF(E11="total",1,IF(E11="per animal",($C$4+$C$5)/2,0))</f>
        <v>0</v>
      </c>
      <c r="M11" s="150"/>
      <c r="N11" s="306" t="s">
        <v>24</v>
      </c>
      <c r="U11" s="248" t="str">
        <f>IF(Inputs!B49="","",Inputs!B49)</f>
        <v/>
      </c>
      <c r="X11" s="148"/>
      <c r="Y11" s="148"/>
      <c r="Z11" s="148"/>
      <c r="AA11" s="148"/>
    </row>
    <row r="12" spans="1:27">
      <c r="B12" s="136"/>
      <c r="C12" s="139"/>
      <c r="D12" s="186" t="str">
        <f t="shared" si="9"/>
        <v/>
      </c>
      <c r="E12" s="145"/>
      <c r="F12" s="171" t="str">
        <f t="shared" si="10"/>
        <v/>
      </c>
      <c r="G12" s="181" t="str">
        <f t="shared" si="11"/>
        <v/>
      </c>
      <c r="H12" s="365">
        <f t="shared" si="12"/>
        <v>0</v>
      </c>
      <c r="I12" s="380">
        <f t="shared" si="13"/>
        <v>0</v>
      </c>
      <c r="J12" s="107"/>
      <c r="L12" s="248">
        <f t="shared" si="14"/>
        <v>0</v>
      </c>
      <c r="M12" s="249"/>
      <c r="N12" s="306" t="s">
        <v>99</v>
      </c>
      <c r="O12" s="250"/>
      <c r="U12" s="248" t="str">
        <f>IF(Inputs!B50="","",Inputs!B50)</f>
        <v/>
      </c>
      <c r="X12" s="148"/>
      <c r="Y12" s="148"/>
      <c r="Z12" s="148"/>
      <c r="AA12" s="148"/>
    </row>
    <row r="13" spans="1:27">
      <c r="B13" s="136"/>
      <c r="C13" s="138"/>
      <c r="D13" s="186" t="str">
        <f t="shared" si="9"/>
        <v/>
      </c>
      <c r="E13" s="144"/>
      <c r="F13" s="171" t="str">
        <f t="shared" si="10"/>
        <v/>
      </c>
      <c r="G13" s="181" t="str">
        <f t="shared" si="11"/>
        <v/>
      </c>
      <c r="H13" s="365">
        <f t="shared" si="12"/>
        <v>0</v>
      </c>
      <c r="I13" s="380">
        <f t="shared" si="13"/>
        <v>0</v>
      </c>
      <c r="J13" s="107"/>
      <c r="L13" s="248">
        <f t="shared" si="14"/>
        <v>0</v>
      </c>
      <c r="M13" s="150"/>
      <c r="N13" s="306" t="s">
        <v>131</v>
      </c>
      <c r="U13" s="248" t="str">
        <f>IF(Inputs!B51="","",Inputs!B51)</f>
        <v/>
      </c>
      <c r="X13" s="148"/>
      <c r="Y13" s="148"/>
      <c r="Z13" s="148"/>
      <c r="AA13" s="148"/>
    </row>
    <row r="14" spans="1:27">
      <c r="B14" s="136"/>
      <c r="C14" s="138"/>
      <c r="D14" s="186" t="str">
        <f t="shared" si="9"/>
        <v/>
      </c>
      <c r="E14" s="144"/>
      <c r="F14" s="171" t="str">
        <f t="shared" si="10"/>
        <v/>
      </c>
      <c r="G14" s="181" t="str">
        <f t="shared" si="11"/>
        <v/>
      </c>
      <c r="H14" s="365">
        <f t="shared" si="12"/>
        <v>0</v>
      </c>
      <c r="I14" s="380">
        <f t="shared" si="13"/>
        <v>0</v>
      </c>
      <c r="J14" s="107"/>
      <c r="L14" s="248">
        <f t="shared" si="14"/>
        <v>0</v>
      </c>
      <c r="M14" s="150"/>
      <c r="U14" s="248" t="str">
        <f>IF(Inputs!B52="","",Inputs!B52)</f>
        <v/>
      </c>
      <c r="X14" s="148"/>
      <c r="Y14" s="148"/>
      <c r="Z14" s="148"/>
      <c r="AA14" s="148"/>
    </row>
    <row r="15" spans="1:27">
      <c r="B15" s="136"/>
      <c r="C15" s="138"/>
      <c r="D15" s="186" t="str">
        <f t="shared" si="9"/>
        <v/>
      </c>
      <c r="E15" s="144"/>
      <c r="F15" s="171" t="str">
        <f t="shared" si="10"/>
        <v/>
      </c>
      <c r="G15" s="181" t="str">
        <f t="shared" si="11"/>
        <v/>
      </c>
      <c r="H15" s="365">
        <f t="shared" si="12"/>
        <v>0</v>
      </c>
      <c r="I15" s="380">
        <f t="shared" si="13"/>
        <v>0</v>
      </c>
      <c r="J15" s="107"/>
      <c r="L15" s="248">
        <f t="shared" si="14"/>
        <v>0</v>
      </c>
      <c r="M15" s="150"/>
      <c r="U15" s="248" t="str">
        <f>IF(Inputs!B53="","",Inputs!B53)</f>
        <v/>
      </c>
      <c r="X15" s="148"/>
      <c r="Y15" s="148"/>
      <c r="Z15" s="148"/>
      <c r="AA15" s="148"/>
    </row>
    <row r="16" spans="1:27" ht="13.5" thickBot="1">
      <c r="B16" s="136"/>
      <c r="C16" s="138"/>
      <c r="D16" s="186" t="str">
        <f t="shared" si="9"/>
        <v/>
      </c>
      <c r="E16" s="144"/>
      <c r="F16" s="171" t="str">
        <f t="shared" si="10"/>
        <v/>
      </c>
      <c r="G16" s="181" t="str">
        <f t="shared" si="11"/>
        <v/>
      </c>
      <c r="H16" s="366">
        <f t="shared" si="12"/>
        <v>0</v>
      </c>
      <c r="I16" s="381">
        <f t="shared" si="13"/>
        <v>0</v>
      </c>
      <c r="J16" s="107"/>
      <c r="L16" s="248">
        <f t="shared" si="14"/>
        <v>0</v>
      </c>
      <c r="M16" s="150"/>
      <c r="U16" s="248" t="str">
        <f>IF(Inputs!B54="","",Inputs!B54)</f>
        <v/>
      </c>
      <c r="X16" s="148"/>
      <c r="Y16" s="148"/>
      <c r="Z16" s="148"/>
      <c r="AA16" s="148"/>
    </row>
    <row r="17" spans="1:27" ht="13.5" thickTop="1">
      <c r="B17" s="164"/>
      <c r="C17" s="51"/>
      <c r="D17" s="165"/>
      <c r="E17" s="172"/>
      <c r="F17" s="174"/>
      <c r="G17" s="172" t="s">
        <v>27</v>
      </c>
      <c r="H17" s="367">
        <f>SUM(H11:H16)</f>
        <v>0</v>
      </c>
      <c r="I17" s="382">
        <f>SUM(I11:I16)</f>
        <v>0</v>
      </c>
      <c r="L17" s="150"/>
      <c r="M17" s="150"/>
      <c r="U17" s="248" t="str">
        <f>IF(Inputs!B55="","",Inputs!B55)</f>
        <v/>
      </c>
      <c r="X17" s="148"/>
      <c r="Y17" s="148"/>
      <c r="Z17" s="148"/>
      <c r="AA17" s="148"/>
    </row>
    <row r="18" spans="1:27">
      <c r="A18" s="104"/>
      <c r="B18" s="164"/>
      <c r="C18" s="160"/>
      <c r="D18" s="165"/>
      <c r="E18" s="165"/>
      <c r="F18" s="165"/>
      <c r="G18" s="165"/>
      <c r="H18" s="362"/>
      <c r="I18" s="376" t="str">
        <f>IF(H18=0,"",H18/$C$5)</f>
        <v/>
      </c>
      <c r="U18" s="248" t="str">
        <f>IF(Inputs!B56="","",Inputs!B56)</f>
        <v/>
      </c>
      <c r="X18" s="148"/>
      <c r="Y18" s="148"/>
      <c r="Z18" s="148"/>
      <c r="AA18" s="148"/>
    </row>
    <row r="19" spans="1:27">
      <c r="B19" s="175" t="s">
        <v>36</v>
      </c>
      <c r="C19" s="182"/>
      <c r="D19" s="269" t="s">
        <v>46</v>
      </c>
      <c r="E19" s="269" t="s">
        <v>88</v>
      </c>
      <c r="F19" s="271" t="s">
        <v>39</v>
      </c>
      <c r="G19" s="178"/>
      <c r="H19" s="368" t="s">
        <v>24</v>
      </c>
      <c r="I19" s="383" t="s">
        <v>24</v>
      </c>
      <c r="U19" s="248" t="str">
        <f>IF(Inputs!B57="","",Inputs!B57)</f>
        <v/>
      </c>
      <c r="X19" s="148"/>
      <c r="Y19" s="148"/>
      <c r="Z19" s="148"/>
      <c r="AA19" s="148"/>
    </row>
    <row r="20" spans="1:27">
      <c r="B20" s="164" t="str">
        <f>Inputs!B61</f>
        <v>Labor</v>
      </c>
      <c r="C20" s="159"/>
      <c r="D20" s="310">
        <f>Inputs!D61</f>
        <v>0</v>
      </c>
      <c r="E20" s="272">
        <f>IF(D20=0,0,Inputs!E61)</f>
        <v>0</v>
      </c>
      <c r="F20" s="81">
        <f>Inputs!T61</f>
        <v>0</v>
      </c>
      <c r="G20" s="177"/>
      <c r="H20" s="362">
        <f>D20*IF(E20="per animal",$C$5,1)*F20</f>
        <v>0</v>
      </c>
      <c r="I20" s="380">
        <f t="shared" ref="I20:I28" si="15">IF($C$5=0,0,H20/$C$5)</f>
        <v>0</v>
      </c>
      <c r="X20" s="148"/>
      <c r="Y20" s="148"/>
      <c r="Z20" s="148"/>
      <c r="AA20" s="148"/>
    </row>
    <row r="21" spans="1:27">
      <c r="B21" s="164" t="str">
        <f>Inputs!B62</f>
        <v>Fuel</v>
      </c>
      <c r="C21" s="159"/>
      <c r="D21" s="310">
        <f>Inputs!D62</f>
        <v>0</v>
      </c>
      <c r="E21" s="284">
        <f>IF(D21=0,0,Inputs!E62)</f>
        <v>0</v>
      </c>
      <c r="F21" s="81">
        <f>Inputs!T62</f>
        <v>0</v>
      </c>
      <c r="G21" s="177"/>
      <c r="H21" s="362">
        <f t="shared" ref="H21:H28" si="16">D21*IF(E21="per animal",$C$5,1)*F21</f>
        <v>0</v>
      </c>
      <c r="I21" s="380">
        <f t="shared" si="15"/>
        <v>0</v>
      </c>
      <c r="X21" s="148"/>
      <c r="Y21" s="148"/>
      <c r="Z21" s="148"/>
      <c r="AA21" s="148"/>
    </row>
    <row r="22" spans="1:27">
      <c r="B22" s="164" t="str">
        <f>Inputs!B63</f>
        <v>Veterinary and Medical</v>
      </c>
      <c r="C22" s="159"/>
      <c r="D22" s="310">
        <f>Inputs!D63</f>
        <v>0</v>
      </c>
      <c r="E22" s="284">
        <f>IF(D22=0,0,Inputs!E63)</f>
        <v>0</v>
      </c>
      <c r="F22" s="81">
        <f>Inputs!T63</f>
        <v>0</v>
      </c>
      <c r="G22" s="177"/>
      <c r="H22" s="362">
        <f t="shared" si="16"/>
        <v>0</v>
      </c>
      <c r="I22" s="380">
        <f t="shared" si="15"/>
        <v>0</v>
      </c>
      <c r="X22" s="148"/>
      <c r="Y22" s="148"/>
      <c r="Z22" s="148"/>
      <c r="AA22" s="148"/>
    </row>
    <row r="23" spans="1:27">
      <c r="B23" s="164">
        <f>Inputs!B64</f>
        <v>0</v>
      </c>
      <c r="C23" s="183"/>
      <c r="D23" s="310">
        <f>Inputs!D64</f>
        <v>0</v>
      </c>
      <c r="E23" s="284">
        <f>IF(D23=0,0,Inputs!E64)</f>
        <v>0</v>
      </c>
      <c r="F23" s="81">
        <f>Inputs!T64</f>
        <v>0</v>
      </c>
      <c r="G23" s="177"/>
      <c r="H23" s="362">
        <f t="shared" si="16"/>
        <v>0</v>
      </c>
      <c r="I23" s="380">
        <f t="shared" si="15"/>
        <v>0</v>
      </c>
      <c r="X23" s="148"/>
      <c r="Y23" s="148"/>
      <c r="Z23" s="148"/>
      <c r="AA23" s="148"/>
    </row>
    <row r="24" spans="1:27">
      <c r="B24" s="191">
        <f>Inputs!B65</f>
        <v>0</v>
      </c>
      <c r="C24" s="166"/>
      <c r="D24" s="310">
        <f>Inputs!D65</f>
        <v>0</v>
      </c>
      <c r="E24" s="284">
        <f>IF(D24=0,0,Inputs!E65)</f>
        <v>0</v>
      </c>
      <c r="F24" s="81">
        <f>Inputs!T65</f>
        <v>0</v>
      </c>
      <c r="G24" s="177"/>
      <c r="H24" s="362">
        <f t="shared" si="16"/>
        <v>0</v>
      </c>
      <c r="I24" s="380">
        <f t="shared" si="15"/>
        <v>0</v>
      </c>
      <c r="X24" s="148"/>
      <c r="Y24" s="148"/>
      <c r="Z24" s="148"/>
      <c r="AA24" s="148"/>
    </row>
    <row r="25" spans="1:27">
      <c r="B25" s="191">
        <f>Inputs!B66</f>
        <v>0</v>
      </c>
      <c r="C25" s="166" t="s">
        <v>5</v>
      </c>
      <c r="D25" s="310">
        <f>Inputs!D66</f>
        <v>0</v>
      </c>
      <c r="E25" s="284">
        <f>IF(D25=0,0,Inputs!E66)</f>
        <v>0</v>
      </c>
      <c r="F25" s="81">
        <f>Inputs!T66</f>
        <v>0</v>
      </c>
      <c r="G25" s="177"/>
      <c r="H25" s="362">
        <f t="shared" si="16"/>
        <v>0</v>
      </c>
      <c r="I25" s="380">
        <f t="shared" si="15"/>
        <v>0</v>
      </c>
      <c r="X25" s="148"/>
      <c r="Y25" s="148"/>
      <c r="Z25" s="148"/>
      <c r="AA25" s="148"/>
    </row>
    <row r="26" spans="1:27">
      <c r="B26" s="191">
        <f>Inputs!B67</f>
        <v>0</v>
      </c>
      <c r="C26" s="166" t="s">
        <v>5</v>
      </c>
      <c r="D26" s="310">
        <f>Inputs!D67</f>
        <v>0</v>
      </c>
      <c r="E26" s="284">
        <f>IF(D26=0,0,Inputs!E67)</f>
        <v>0</v>
      </c>
      <c r="F26" s="81">
        <f>Inputs!T67</f>
        <v>0</v>
      </c>
      <c r="G26" s="177"/>
      <c r="H26" s="362">
        <f t="shared" si="16"/>
        <v>0</v>
      </c>
      <c r="I26" s="380">
        <f t="shared" si="15"/>
        <v>0</v>
      </c>
      <c r="X26" s="148"/>
      <c r="Y26" s="148"/>
      <c r="Z26" s="148"/>
      <c r="AA26" s="148"/>
    </row>
    <row r="27" spans="1:27">
      <c r="B27" s="191">
        <f>Inputs!B68</f>
        <v>0</v>
      </c>
      <c r="C27" s="166"/>
      <c r="D27" s="310">
        <f>Inputs!D68</f>
        <v>0</v>
      </c>
      <c r="E27" s="284">
        <f>IF(D27=0,0,Inputs!E68)</f>
        <v>0</v>
      </c>
      <c r="F27" s="81">
        <f>Inputs!T68</f>
        <v>0</v>
      </c>
      <c r="G27" s="177"/>
      <c r="H27" s="362">
        <f t="shared" si="16"/>
        <v>0</v>
      </c>
      <c r="I27" s="380">
        <f t="shared" si="15"/>
        <v>0</v>
      </c>
      <c r="X27" s="148"/>
      <c r="Y27" s="148"/>
      <c r="Z27" s="148"/>
      <c r="AA27" s="148"/>
    </row>
    <row r="28" spans="1:27">
      <c r="B28" s="191">
        <f>Inputs!B69</f>
        <v>0</v>
      </c>
      <c r="C28" s="166" t="s">
        <v>5</v>
      </c>
      <c r="D28" s="310">
        <f>Inputs!D69</f>
        <v>0</v>
      </c>
      <c r="E28" s="284">
        <f>IF(D28=0,0,Inputs!E69)</f>
        <v>0</v>
      </c>
      <c r="F28" s="81">
        <f>Inputs!T69</f>
        <v>0</v>
      </c>
      <c r="G28" s="177"/>
      <c r="H28" s="362">
        <f t="shared" si="16"/>
        <v>0</v>
      </c>
      <c r="I28" s="380">
        <f t="shared" si="15"/>
        <v>0</v>
      </c>
      <c r="X28" s="148"/>
      <c r="Y28" s="148"/>
      <c r="Z28" s="148"/>
      <c r="AA28" s="148"/>
    </row>
    <row r="29" spans="1:27" ht="13.5" thickBot="1">
      <c r="B29" s="111" t="s">
        <v>28</v>
      </c>
      <c r="C29" s="464" t="s">
        <v>71</v>
      </c>
      <c r="D29" s="465"/>
      <c r="E29" s="465"/>
      <c r="F29" s="465"/>
      <c r="G29" s="466"/>
      <c r="H29" s="440">
        <f>(SUM(H17,H20:H28,H35:H43)/2+H4)*Inputs!E84*E1/365</f>
        <v>0</v>
      </c>
      <c r="I29" s="439" t="str">
        <f>IF(B29="","",IF(($C$4+$C$5)=0,"",H29/$C$5))</f>
        <v/>
      </c>
      <c r="X29" s="148"/>
      <c r="Y29" s="148"/>
      <c r="Z29" s="148"/>
      <c r="AA29" s="148"/>
    </row>
    <row r="30" spans="1:27" ht="27" customHeight="1" thickTop="1" thickBot="1">
      <c r="B30" s="167"/>
      <c r="C30" s="161"/>
      <c r="D30" s="173"/>
      <c r="E30" s="173"/>
      <c r="F30" s="189"/>
      <c r="G30" s="173" t="s">
        <v>78</v>
      </c>
      <c r="H30" s="369">
        <f>SUM(H20:H29)</f>
        <v>0</v>
      </c>
      <c r="I30" s="384">
        <f>SUM(I20:I29)</f>
        <v>0</v>
      </c>
      <c r="X30" s="148"/>
      <c r="Y30" s="148"/>
      <c r="Z30" s="148"/>
      <c r="AA30" s="148"/>
    </row>
    <row r="31" spans="1:27" ht="13.5" thickBot="1">
      <c r="B31" s="80"/>
      <c r="C31" s="64"/>
      <c r="D31" s="29"/>
      <c r="E31" s="29"/>
      <c r="F31" s="29"/>
      <c r="G31" s="16" t="s">
        <v>59</v>
      </c>
      <c r="H31" s="370">
        <f>H17+H30</f>
        <v>0</v>
      </c>
      <c r="I31" s="385">
        <f>I17+I30</f>
        <v>0</v>
      </c>
      <c r="X31" s="148"/>
      <c r="Y31" s="148"/>
      <c r="Z31" s="148"/>
      <c r="AA31" s="148"/>
    </row>
    <row r="32" spans="1:27" ht="13.5" thickBot="1">
      <c r="B32" s="165"/>
      <c r="C32" s="165"/>
      <c r="D32" s="165"/>
      <c r="E32" s="165"/>
      <c r="F32" s="172"/>
      <c r="G32" s="172"/>
      <c r="H32" s="353"/>
      <c r="I32" s="386" t="str">
        <f>IF(H32=0,"",H32/$C$5)</f>
        <v/>
      </c>
      <c r="X32" s="148"/>
      <c r="Y32" s="148"/>
      <c r="Z32" s="148"/>
      <c r="AA32" s="148"/>
    </row>
    <row r="33" spans="2:27" ht="39" thickBot="1">
      <c r="B33" s="28" t="s">
        <v>64</v>
      </c>
      <c r="C33" s="74"/>
      <c r="D33" s="75"/>
      <c r="E33" s="75"/>
      <c r="F33" s="75"/>
      <c r="G33" s="75"/>
      <c r="H33" s="77" t="s">
        <v>53</v>
      </c>
      <c r="I33" s="378" t="s">
        <v>129</v>
      </c>
      <c r="X33" s="148"/>
      <c r="Y33" s="148"/>
      <c r="Z33" s="148"/>
      <c r="AA33" s="148"/>
    </row>
    <row r="34" spans="2:27">
      <c r="B34" s="175" t="s">
        <v>30</v>
      </c>
      <c r="C34" s="160"/>
      <c r="D34" s="415" t="s">
        <v>11</v>
      </c>
      <c r="E34" s="271"/>
      <c r="F34" s="271" t="s">
        <v>39</v>
      </c>
      <c r="G34" s="178"/>
      <c r="H34" s="371" t="s">
        <v>24</v>
      </c>
      <c r="I34" s="387" t="s">
        <v>24</v>
      </c>
      <c r="X34" s="148"/>
      <c r="Y34" s="148"/>
      <c r="Z34" s="148"/>
      <c r="AA34" s="148"/>
    </row>
    <row r="35" spans="2:27">
      <c r="B35" s="164">
        <f>Inputs!B73</f>
        <v>0</v>
      </c>
      <c r="C35" s="160"/>
      <c r="D35" s="416">
        <f>Inputs!G73</f>
        <v>0</v>
      </c>
      <c r="E35" s="170"/>
      <c r="F35" s="176">
        <f>IF(D35=0,0,Inputs!T73)</f>
        <v>0</v>
      </c>
      <c r="G35" s="180"/>
      <c r="H35" s="365">
        <f>IF(B35="","",D35*F35)</f>
        <v>0</v>
      </c>
      <c r="I35" s="380">
        <f>IF($C$5=0,0,H35/$C$5)</f>
        <v>0</v>
      </c>
      <c r="X35" s="148"/>
      <c r="Y35" s="148"/>
      <c r="Z35" s="148"/>
      <c r="AA35" s="148"/>
    </row>
    <row r="36" spans="2:27">
      <c r="B36" s="164">
        <f>Inputs!B74</f>
        <v>0</v>
      </c>
      <c r="C36" s="160"/>
      <c r="D36" s="416">
        <f>Inputs!G74</f>
        <v>0</v>
      </c>
      <c r="E36" s="170"/>
      <c r="F36" s="176">
        <f>IF(D36=0,0,Inputs!T74)</f>
        <v>0</v>
      </c>
      <c r="G36" s="180"/>
      <c r="H36" s="365">
        <f t="shared" ref="H36:H43" si="17">IF(B36="","",D36*F36)</f>
        <v>0</v>
      </c>
      <c r="I36" s="380">
        <f t="shared" ref="I36:I43" si="18">IF($C$5=0,0,H36/$C$5)</f>
        <v>0</v>
      </c>
      <c r="X36" s="148"/>
      <c r="Y36" s="148"/>
      <c r="Z36" s="148"/>
      <c r="AA36" s="148"/>
    </row>
    <row r="37" spans="2:27">
      <c r="B37" s="164">
        <f>Inputs!B75</f>
        <v>0</v>
      </c>
      <c r="C37" s="160"/>
      <c r="D37" s="416">
        <f>Inputs!G75</f>
        <v>0</v>
      </c>
      <c r="E37" s="170"/>
      <c r="F37" s="176">
        <f>IF(D37=0,0,Inputs!T75)</f>
        <v>0</v>
      </c>
      <c r="G37" s="180"/>
      <c r="H37" s="365">
        <f t="shared" si="17"/>
        <v>0</v>
      </c>
      <c r="I37" s="380">
        <f t="shared" si="18"/>
        <v>0</v>
      </c>
      <c r="X37" s="148"/>
      <c r="Y37" s="148"/>
      <c r="Z37" s="148"/>
      <c r="AA37" s="148"/>
    </row>
    <row r="38" spans="2:27">
      <c r="B38" s="164">
        <f>Inputs!B76</f>
        <v>0</v>
      </c>
      <c r="C38" s="160"/>
      <c r="D38" s="416">
        <f>Inputs!G76</f>
        <v>0</v>
      </c>
      <c r="E38" s="170"/>
      <c r="F38" s="176">
        <f>IF(D38=0,0,Inputs!T76)</f>
        <v>0</v>
      </c>
      <c r="G38" s="180"/>
      <c r="H38" s="365">
        <f t="shared" si="17"/>
        <v>0</v>
      </c>
      <c r="I38" s="380">
        <f t="shared" si="18"/>
        <v>0</v>
      </c>
      <c r="X38" s="148"/>
      <c r="Y38" s="148"/>
      <c r="Z38" s="148"/>
      <c r="AA38" s="148"/>
    </row>
    <row r="39" spans="2:27">
      <c r="B39" s="164">
        <f>Inputs!B77</f>
        <v>0</v>
      </c>
      <c r="C39" s="160"/>
      <c r="D39" s="416">
        <f>Inputs!G77</f>
        <v>0</v>
      </c>
      <c r="E39" s="170"/>
      <c r="F39" s="176">
        <f>IF(D39=0,0,Inputs!T77)</f>
        <v>0</v>
      </c>
      <c r="G39" s="180"/>
      <c r="H39" s="365">
        <f t="shared" si="17"/>
        <v>0</v>
      </c>
      <c r="I39" s="380">
        <f t="shared" si="18"/>
        <v>0</v>
      </c>
      <c r="X39" s="148"/>
      <c r="Y39" s="148"/>
      <c r="Z39" s="148"/>
      <c r="AA39" s="148"/>
    </row>
    <row r="40" spans="2:27">
      <c r="B40" s="164">
        <f>Inputs!B78</f>
        <v>0</v>
      </c>
      <c r="C40" s="160"/>
      <c r="D40" s="416">
        <f>Inputs!G78</f>
        <v>0</v>
      </c>
      <c r="E40" s="170"/>
      <c r="F40" s="176">
        <f>IF(D40=0,0,Inputs!T78)</f>
        <v>0</v>
      </c>
      <c r="G40" s="180"/>
      <c r="H40" s="365">
        <f t="shared" si="17"/>
        <v>0</v>
      </c>
      <c r="I40" s="380">
        <f t="shared" si="18"/>
        <v>0</v>
      </c>
      <c r="X40" s="148"/>
      <c r="Y40" s="148"/>
      <c r="Z40" s="148"/>
      <c r="AA40" s="148"/>
    </row>
    <row r="41" spans="2:27">
      <c r="B41" s="164">
        <f>Inputs!B79</f>
        <v>0</v>
      </c>
      <c r="C41" s="160"/>
      <c r="D41" s="416">
        <f>Inputs!G79</f>
        <v>0</v>
      </c>
      <c r="E41" s="170"/>
      <c r="F41" s="176">
        <f>IF(D41=0,0,Inputs!T79)</f>
        <v>0</v>
      </c>
      <c r="G41" s="180"/>
      <c r="H41" s="365">
        <f t="shared" si="17"/>
        <v>0</v>
      </c>
      <c r="I41" s="380">
        <f t="shared" si="18"/>
        <v>0</v>
      </c>
      <c r="X41" s="148"/>
      <c r="Y41" s="148"/>
      <c r="Z41" s="148"/>
      <c r="AA41" s="148"/>
    </row>
    <row r="42" spans="2:27">
      <c r="B42" s="164">
        <f>Inputs!B80</f>
        <v>0</v>
      </c>
      <c r="C42" s="160"/>
      <c r="D42" s="416">
        <f>Inputs!G80</f>
        <v>0</v>
      </c>
      <c r="E42" s="170"/>
      <c r="F42" s="176">
        <f>IF(D42=0,0,Inputs!T80)</f>
        <v>0</v>
      </c>
      <c r="G42" s="180"/>
      <c r="H42" s="365">
        <f t="shared" si="17"/>
        <v>0</v>
      </c>
      <c r="I42" s="380">
        <f t="shared" si="18"/>
        <v>0</v>
      </c>
      <c r="X42" s="148"/>
      <c r="Y42" s="148"/>
      <c r="Z42" s="148"/>
      <c r="AA42" s="148"/>
    </row>
    <row r="43" spans="2:27" ht="13.5" thickBot="1">
      <c r="B43" s="164">
        <f>Inputs!B81</f>
        <v>0</v>
      </c>
      <c r="C43" s="160"/>
      <c r="D43" s="416">
        <f>Inputs!G81</f>
        <v>0</v>
      </c>
      <c r="E43" s="170"/>
      <c r="F43" s="176">
        <f>IF(D43=0,0,Inputs!T81)</f>
        <v>0</v>
      </c>
      <c r="G43" s="180"/>
      <c r="H43" s="366">
        <f t="shared" si="17"/>
        <v>0</v>
      </c>
      <c r="I43" s="381">
        <f t="shared" si="18"/>
        <v>0</v>
      </c>
      <c r="X43" s="148"/>
      <c r="Y43" s="148"/>
      <c r="Z43" s="148"/>
      <c r="AA43" s="148"/>
    </row>
    <row r="44" spans="2:27" ht="13.5" thickTop="1">
      <c r="B44" s="164"/>
      <c r="C44" s="160"/>
      <c r="D44" s="420"/>
      <c r="E44" s="62"/>
      <c r="F44" s="62"/>
      <c r="G44" s="83" t="s">
        <v>66</v>
      </c>
      <c r="H44" s="372">
        <f>SUM(H35:H43)</f>
        <v>0</v>
      </c>
      <c r="I44" s="388">
        <f>SUM(I35:I43)</f>
        <v>0</v>
      </c>
      <c r="X44" s="148"/>
      <c r="Y44" s="148"/>
      <c r="Z44" s="148"/>
      <c r="AA44" s="148"/>
    </row>
    <row r="45" spans="2:27">
      <c r="B45" s="164"/>
      <c r="C45" s="160"/>
      <c r="D45" s="116"/>
      <c r="E45" s="165"/>
      <c r="F45" s="165"/>
      <c r="G45" s="165"/>
      <c r="H45" s="362"/>
      <c r="I45" s="376" t="str">
        <f>IF(H45=0,"",H45/$C$5)</f>
        <v/>
      </c>
      <c r="X45" s="148"/>
      <c r="Y45" s="148"/>
      <c r="Z45" s="148"/>
      <c r="AA45" s="148"/>
    </row>
    <row r="46" spans="2:27">
      <c r="B46" s="175" t="s">
        <v>45</v>
      </c>
      <c r="C46" s="160"/>
      <c r="D46" s="415" t="s">
        <v>46</v>
      </c>
      <c r="E46" s="165"/>
      <c r="F46" s="271" t="s">
        <v>39</v>
      </c>
      <c r="G46" s="177"/>
      <c r="H46" s="368" t="s">
        <v>24</v>
      </c>
      <c r="I46" s="379" t="s">
        <v>24</v>
      </c>
      <c r="X46" s="148"/>
      <c r="Y46" s="148"/>
      <c r="Z46" s="148"/>
      <c r="AA46" s="148"/>
    </row>
    <row r="47" spans="2:27">
      <c r="B47" s="164" t="str">
        <f>Inputs!B90</f>
        <v>Real Estate Tax</v>
      </c>
      <c r="C47" s="160"/>
      <c r="D47" s="418">
        <f>Inputs!E90</f>
        <v>0</v>
      </c>
      <c r="E47" s="165"/>
      <c r="F47" s="187">
        <f>IF(D47=0,0,Inputs!T90)</f>
        <v>0</v>
      </c>
      <c r="G47" s="177"/>
      <c r="H47" s="362">
        <f>F47*Inputs!E90</f>
        <v>0</v>
      </c>
      <c r="I47" s="380">
        <f>IF($C$5=0,0,H47/$C$5)</f>
        <v>0</v>
      </c>
      <c r="X47" s="148"/>
      <c r="Y47" s="148"/>
      <c r="Z47" s="148"/>
      <c r="AA47" s="148"/>
    </row>
    <row r="48" spans="2:27">
      <c r="B48" s="164" t="str">
        <f>Inputs!B91</f>
        <v>Annual Insurance Premium</v>
      </c>
      <c r="C48" s="160"/>
      <c r="D48" s="418">
        <f>Inputs!E91</f>
        <v>0</v>
      </c>
      <c r="E48" s="165"/>
      <c r="F48" s="187">
        <f>IF(D48=0,0,Inputs!T91)</f>
        <v>0</v>
      </c>
      <c r="G48" s="177"/>
      <c r="H48" s="362">
        <f>F48*Inputs!E91</f>
        <v>0</v>
      </c>
      <c r="I48" s="380">
        <f>IF($C$5=0,0,H48/$C$5)</f>
        <v>0</v>
      </c>
      <c r="X48" s="148"/>
      <c r="Y48" s="148"/>
      <c r="Z48" s="148"/>
      <c r="AA48" s="148"/>
    </row>
    <row r="49" spans="1:49">
      <c r="B49" s="164" t="str">
        <f>Inputs!B92</f>
        <v>Professional Fees</v>
      </c>
      <c r="C49" s="160"/>
      <c r="D49" s="418">
        <f>Inputs!E92</f>
        <v>0</v>
      </c>
      <c r="E49" s="165"/>
      <c r="F49" s="187">
        <f>IF(D49=0,0,Inputs!T92)</f>
        <v>0</v>
      </c>
      <c r="G49" s="177"/>
      <c r="H49" s="362">
        <f>F49*Inputs!E92</f>
        <v>0</v>
      </c>
      <c r="I49" s="380">
        <f>IF($C$5=0,0,H49/$C$5)</f>
        <v>0</v>
      </c>
      <c r="X49" s="148"/>
      <c r="Y49" s="148"/>
      <c r="Z49" s="148"/>
      <c r="AA49" s="148"/>
    </row>
    <row r="50" spans="1:49">
      <c r="B50" s="164" t="str">
        <f>Inputs!B93</f>
        <v>Annual Management Charge</v>
      </c>
      <c r="C50" s="160"/>
      <c r="D50" s="418">
        <f>Inputs!E93</f>
        <v>0</v>
      </c>
      <c r="E50" s="165"/>
      <c r="F50" s="187">
        <f>IF(D50=0,0,Inputs!T93)</f>
        <v>0</v>
      </c>
      <c r="G50" s="177"/>
      <c r="H50" s="362">
        <f>F50*Inputs!E93</f>
        <v>0</v>
      </c>
      <c r="I50" s="380">
        <f>IF($C$5=0,0,H50/$C$5)</f>
        <v>0</v>
      </c>
      <c r="X50" s="148"/>
      <c r="Y50" s="148"/>
      <c r="Z50" s="148"/>
      <c r="AA50" s="148"/>
    </row>
    <row r="51" spans="1:49" ht="13.5" thickBot="1">
      <c r="B51" s="164" t="str">
        <f>Inputs!B94</f>
        <v>Other</v>
      </c>
      <c r="C51" s="160"/>
      <c r="D51" s="418">
        <f>Inputs!E94</f>
        <v>0</v>
      </c>
      <c r="E51" s="165"/>
      <c r="F51" s="187">
        <f>IF(D51=0,0,Inputs!T94)</f>
        <v>0</v>
      </c>
      <c r="G51" s="177"/>
      <c r="H51" s="373">
        <f>F51*Inputs!E94</f>
        <v>0</v>
      </c>
      <c r="I51" s="381">
        <f>IF($C$5=0,0,H51/$C$5)</f>
        <v>0</v>
      </c>
      <c r="X51" s="148"/>
      <c r="Y51" s="148"/>
      <c r="Z51" s="148"/>
      <c r="AA51" s="148"/>
    </row>
    <row r="52" spans="1:49" ht="14.25" thickTop="1" thickBot="1">
      <c r="B52" s="167"/>
      <c r="C52" s="161"/>
      <c r="D52" s="419"/>
      <c r="E52" s="168"/>
      <c r="F52" s="174"/>
      <c r="G52" s="173" t="s">
        <v>34</v>
      </c>
      <c r="H52" s="374">
        <f>SUM(H47:H51)</f>
        <v>0</v>
      </c>
      <c r="I52" s="389">
        <f>SUM(I47:I51)</f>
        <v>0</v>
      </c>
      <c r="J52" s="150"/>
      <c r="K52" s="150"/>
      <c r="X52" s="148"/>
      <c r="Y52" s="148"/>
      <c r="Z52" s="148"/>
      <c r="AA52" s="148"/>
    </row>
    <row r="53" spans="1:49" ht="13.5" thickBot="1">
      <c r="B53" s="67">
        <v>217480.06701030929</v>
      </c>
      <c r="C53" s="64"/>
      <c r="D53" s="29"/>
      <c r="E53" s="29"/>
      <c r="F53" s="29"/>
      <c r="G53" s="16" t="s">
        <v>58</v>
      </c>
      <c r="H53" s="370">
        <f>H44+H52</f>
        <v>0</v>
      </c>
      <c r="I53" s="390">
        <f>I44+I52</f>
        <v>0</v>
      </c>
      <c r="X53" s="148"/>
      <c r="Y53" s="148"/>
      <c r="Z53" s="148"/>
      <c r="AA53" s="148"/>
    </row>
    <row r="54" spans="1:49" ht="13.5" thickBot="1">
      <c r="B54" s="30"/>
      <c r="C54" s="30"/>
      <c r="D54" s="30"/>
      <c r="E54" s="30"/>
      <c r="F54" s="30"/>
      <c r="G54" s="30"/>
      <c r="H54" s="358"/>
      <c r="I54" s="342" t="str">
        <f>IF(H54=0,"",H54/$C$5)</f>
        <v/>
      </c>
      <c r="X54" s="148"/>
      <c r="Y54" s="148"/>
      <c r="Z54" s="148"/>
      <c r="AA54" s="148"/>
    </row>
    <row r="55" spans="1:49" ht="13.5" thickBot="1">
      <c r="B55" s="66"/>
      <c r="C55" s="64"/>
      <c r="D55" s="46"/>
      <c r="E55" s="46"/>
      <c r="F55" s="46"/>
      <c r="G55" s="16" t="s">
        <v>65</v>
      </c>
      <c r="H55" s="352">
        <f>H31+H53</f>
        <v>0</v>
      </c>
      <c r="I55" s="390">
        <f>I31+I53</f>
        <v>0</v>
      </c>
      <c r="X55" s="148"/>
      <c r="Y55" s="148"/>
      <c r="Z55" s="148"/>
      <c r="AA55" s="148"/>
    </row>
    <row r="56" spans="1:49" ht="13.5" thickBot="1">
      <c r="B56" s="71"/>
      <c r="C56" s="71"/>
      <c r="D56" s="71"/>
      <c r="E56" s="71"/>
      <c r="F56" s="71"/>
      <c r="G56" s="71"/>
      <c r="H56" s="359"/>
      <c r="I56" s="391"/>
      <c r="X56" s="148"/>
      <c r="Y56" s="148"/>
      <c r="Z56" s="148"/>
      <c r="AA56" s="148"/>
    </row>
    <row r="57" spans="1:49" ht="13.5" thickBot="1">
      <c r="B57" s="66"/>
      <c r="C57" s="64"/>
      <c r="D57" s="46"/>
      <c r="E57" s="46"/>
      <c r="F57" s="46"/>
      <c r="G57" s="16" t="s">
        <v>60</v>
      </c>
      <c r="H57" s="352">
        <f>H7-H55</f>
        <v>0</v>
      </c>
      <c r="I57" s="392">
        <f>I7-I55</f>
        <v>0</v>
      </c>
      <c r="X57" s="148"/>
      <c r="Y57" s="148"/>
      <c r="Z57" s="148"/>
      <c r="AA57" s="148"/>
    </row>
    <row r="58" spans="1:49" ht="13.5" thickBot="1">
      <c r="B58" s="165"/>
      <c r="C58" s="165"/>
      <c r="D58" s="165"/>
      <c r="E58" s="165"/>
      <c r="F58" s="30"/>
      <c r="G58" s="30"/>
      <c r="H58" s="326"/>
      <c r="I58" s="342"/>
      <c r="X58" s="148"/>
      <c r="Y58" s="148"/>
      <c r="Z58" s="148"/>
      <c r="AA58" s="148"/>
    </row>
    <row r="59" spans="1:49" s="143" customFormat="1" ht="39" thickBot="1">
      <c r="A59" s="103"/>
      <c r="B59" s="28" t="s">
        <v>55</v>
      </c>
      <c r="C59" s="74"/>
      <c r="D59" s="75"/>
      <c r="E59" s="75"/>
      <c r="F59" s="75"/>
      <c r="G59" s="75"/>
      <c r="H59" s="77" t="s">
        <v>53</v>
      </c>
      <c r="I59" s="393" t="s">
        <v>129</v>
      </c>
      <c r="J59" s="149"/>
      <c r="K59" s="149"/>
      <c r="L59" s="149"/>
      <c r="M59" s="149"/>
      <c r="N59" s="149"/>
      <c r="O59" s="149"/>
      <c r="P59" s="149"/>
      <c r="Q59" s="149"/>
      <c r="R59" s="149"/>
      <c r="S59" s="149"/>
      <c r="T59" s="149"/>
      <c r="U59" s="149"/>
      <c r="V59" s="149"/>
      <c r="W59" s="149"/>
      <c r="X59" s="148"/>
      <c r="Y59" s="148"/>
      <c r="Z59" s="148"/>
      <c r="AA59" s="148"/>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row>
    <row r="60" spans="1:49" s="143" customFormat="1">
      <c r="A60" s="185"/>
      <c r="B60" s="175" t="s">
        <v>68</v>
      </c>
      <c r="C60" s="160"/>
      <c r="D60" s="271" t="s">
        <v>37</v>
      </c>
      <c r="E60" s="279" t="s">
        <v>67</v>
      </c>
      <c r="F60" s="271" t="s">
        <v>39</v>
      </c>
      <c r="G60" s="271"/>
      <c r="H60" s="368" t="s">
        <v>24</v>
      </c>
      <c r="I60" s="379" t="s">
        <v>24</v>
      </c>
      <c r="J60" s="149"/>
      <c r="K60" s="149"/>
      <c r="L60" s="149"/>
      <c r="M60" s="149"/>
      <c r="N60" s="149"/>
      <c r="O60" s="149"/>
      <c r="P60" s="149"/>
      <c r="Q60" s="149"/>
      <c r="R60" s="149"/>
      <c r="S60" s="149"/>
      <c r="T60" s="149"/>
      <c r="U60" s="149"/>
      <c r="V60" s="149"/>
      <c r="W60" s="149"/>
      <c r="X60" s="148"/>
      <c r="Y60" s="148"/>
      <c r="Z60" s="148"/>
      <c r="AA60" s="148"/>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row>
    <row r="61" spans="1:49" s="143" customFormat="1">
      <c r="A61" s="185"/>
      <c r="B61" s="164">
        <f>Inputs!B73</f>
        <v>0</v>
      </c>
      <c r="C61" s="160"/>
      <c r="D61" s="309">
        <f>IF(Inputs!F73=0,0,(Inputs!D73-Inputs!E73)/Inputs!F73)</f>
        <v>0</v>
      </c>
      <c r="E61" s="309">
        <f>Inputs!D73*Inputs!$E$85</f>
        <v>0</v>
      </c>
      <c r="F61" s="81">
        <f>IF(SUM(D61:E61)=0,0,Inputs!T73)</f>
        <v>0</v>
      </c>
      <c r="G61" s="170"/>
      <c r="H61" s="365">
        <f>(D61+E61)*F61</f>
        <v>0</v>
      </c>
      <c r="I61" s="380">
        <f t="shared" ref="I61:I70" si="19">IF($C$5=0,0,H61/$C$5)</f>
        <v>0</v>
      </c>
      <c r="J61" s="149"/>
      <c r="K61" s="149"/>
      <c r="L61" s="149"/>
      <c r="M61" s="149"/>
      <c r="N61" s="149"/>
      <c r="O61" s="149"/>
      <c r="P61" s="149"/>
      <c r="Q61" s="149"/>
      <c r="R61" s="149"/>
      <c r="S61" s="149"/>
      <c r="T61" s="149"/>
      <c r="U61" s="149"/>
      <c r="V61" s="149"/>
      <c r="W61" s="149"/>
      <c r="X61" s="148"/>
      <c r="Y61" s="148"/>
      <c r="Z61" s="148"/>
      <c r="AA61" s="148"/>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row>
    <row r="62" spans="1:49" s="143" customFormat="1">
      <c r="A62" s="185"/>
      <c r="B62" s="164">
        <f>Inputs!B74</f>
        <v>0</v>
      </c>
      <c r="C62" s="160"/>
      <c r="D62" s="309">
        <f>IF(Inputs!F74=0,0,(Inputs!D74-Inputs!E74)/Inputs!F74)</f>
        <v>0</v>
      </c>
      <c r="E62" s="309">
        <f>Inputs!D74*Inputs!$E$85</f>
        <v>0</v>
      </c>
      <c r="F62" s="81">
        <f>IF(SUM(D62:E62)=0,0,Inputs!T74)</f>
        <v>0</v>
      </c>
      <c r="G62" s="170"/>
      <c r="H62" s="365">
        <f t="shared" ref="H62:H68" si="20">(D62+E62)*F62</f>
        <v>0</v>
      </c>
      <c r="I62" s="380">
        <f t="shared" si="19"/>
        <v>0</v>
      </c>
      <c r="J62" s="149"/>
      <c r="K62" s="149"/>
      <c r="L62" s="149"/>
      <c r="M62" s="149"/>
      <c r="N62" s="149"/>
      <c r="O62" s="149"/>
      <c r="P62" s="149"/>
      <c r="Q62" s="149"/>
      <c r="R62" s="149"/>
      <c r="S62" s="149"/>
      <c r="T62" s="149"/>
      <c r="U62" s="149"/>
      <c r="V62" s="149"/>
      <c r="W62" s="149"/>
      <c r="X62" s="148"/>
      <c r="Y62" s="148"/>
      <c r="Z62" s="148"/>
      <c r="AA62" s="148"/>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row>
    <row r="63" spans="1:49" s="143" customFormat="1">
      <c r="A63" s="185"/>
      <c r="B63" s="164">
        <f>Inputs!B75</f>
        <v>0</v>
      </c>
      <c r="C63" s="160"/>
      <c r="D63" s="309">
        <f>IF(Inputs!F75=0,0,(Inputs!D75-Inputs!E75)/Inputs!F75)</f>
        <v>0</v>
      </c>
      <c r="E63" s="309">
        <f>Inputs!D75*Inputs!$E$85</f>
        <v>0</v>
      </c>
      <c r="F63" s="81">
        <f>IF(SUM(D63:E63)=0,0,Inputs!T75)</f>
        <v>0</v>
      </c>
      <c r="G63" s="170"/>
      <c r="H63" s="365">
        <f t="shared" si="20"/>
        <v>0</v>
      </c>
      <c r="I63" s="380">
        <f t="shared" si="19"/>
        <v>0</v>
      </c>
      <c r="J63" s="149"/>
      <c r="K63" s="149"/>
      <c r="L63" s="149"/>
      <c r="M63" s="149"/>
      <c r="N63" s="149"/>
      <c r="O63" s="149"/>
      <c r="P63" s="149"/>
      <c r="Q63" s="149"/>
      <c r="R63" s="149"/>
      <c r="S63" s="149"/>
      <c r="T63" s="149"/>
      <c r="U63" s="149"/>
      <c r="V63" s="149"/>
      <c r="W63" s="149"/>
      <c r="X63" s="148"/>
      <c r="Y63" s="148"/>
      <c r="Z63" s="148"/>
      <c r="AA63" s="148"/>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row>
    <row r="64" spans="1:49" s="143" customFormat="1">
      <c r="A64" s="185"/>
      <c r="B64" s="164">
        <f>Inputs!B76</f>
        <v>0</v>
      </c>
      <c r="C64" s="160"/>
      <c r="D64" s="309">
        <f>IF(Inputs!F76=0,0,(Inputs!D76-Inputs!E76)/Inputs!F76)</f>
        <v>0</v>
      </c>
      <c r="E64" s="309">
        <f>Inputs!D76*Inputs!$E$85</f>
        <v>0</v>
      </c>
      <c r="F64" s="81">
        <f>IF(SUM(D64:E64)=0,0,Inputs!T76)</f>
        <v>0</v>
      </c>
      <c r="G64" s="170"/>
      <c r="H64" s="365">
        <f t="shared" si="20"/>
        <v>0</v>
      </c>
      <c r="I64" s="380">
        <f t="shared" si="19"/>
        <v>0</v>
      </c>
      <c r="J64" s="149"/>
      <c r="K64" s="149"/>
      <c r="L64" s="149"/>
      <c r="M64" s="149"/>
      <c r="N64" s="149"/>
      <c r="O64" s="149"/>
      <c r="P64" s="149"/>
      <c r="Q64" s="149"/>
      <c r="R64" s="149"/>
      <c r="S64" s="149"/>
      <c r="T64" s="149"/>
      <c r="U64" s="149"/>
      <c r="V64" s="149"/>
      <c r="W64" s="149"/>
      <c r="X64" s="148"/>
      <c r="Y64" s="148"/>
      <c r="Z64" s="148"/>
      <c r="AA64" s="148"/>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row>
    <row r="65" spans="1:49" s="143" customFormat="1">
      <c r="A65" s="185"/>
      <c r="B65" s="164">
        <f>Inputs!B77</f>
        <v>0</v>
      </c>
      <c r="C65" s="160"/>
      <c r="D65" s="309">
        <f>IF(Inputs!F77=0,0,(Inputs!D77-Inputs!E77)/Inputs!F77)</f>
        <v>0</v>
      </c>
      <c r="E65" s="309">
        <f>Inputs!D77*Inputs!$E$85</f>
        <v>0</v>
      </c>
      <c r="F65" s="81">
        <f>IF(SUM(D65:E65)=0,0,Inputs!T77)</f>
        <v>0</v>
      </c>
      <c r="G65" s="170"/>
      <c r="H65" s="365"/>
      <c r="I65" s="380">
        <f t="shared" si="19"/>
        <v>0</v>
      </c>
      <c r="J65" s="149"/>
      <c r="K65" s="149"/>
      <c r="L65" s="149"/>
      <c r="M65" s="149"/>
      <c r="N65" s="149"/>
      <c r="O65" s="149"/>
      <c r="P65" s="149"/>
      <c r="Q65" s="149"/>
      <c r="R65" s="149"/>
      <c r="S65" s="149"/>
      <c r="T65" s="149"/>
      <c r="U65" s="149"/>
      <c r="V65" s="149"/>
      <c r="W65" s="149"/>
      <c r="X65" s="148"/>
      <c r="Y65" s="148"/>
      <c r="Z65" s="148"/>
      <c r="AA65" s="148"/>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row>
    <row r="66" spans="1:49" s="143" customFormat="1">
      <c r="A66" s="185"/>
      <c r="B66" s="164">
        <f>Inputs!B78</f>
        <v>0</v>
      </c>
      <c r="C66" s="160"/>
      <c r="D66" s="309">
        <f>IF(Inputs!F78=0,0,(Inputs!D78-Inputs!E78)/Inputs!F78)</f>
        <v>0</v>
      </c>
      <c r="E66" s="309">
        <f>Inputs!D78*Inputs!$E$85</f>
        <v>0</v>
      </c>
      <c r="F66" s="81">
        <f>IF(SUM(D66:E66)=0,0,Inputs!T78)</f>
        <v>0</v>
      </c>
      <c r="G66" s="170"/>
      <c r="H66" s="365"/>
      <c r="I66" s="380">
        <f t="shared" si="19"/>
        <v>0</v>
      </c>
      <c r="J66" s="149"/>
      <c r="K66" s="149"/>
      <c r="L66" s="149"/>
      <c r="M66" s="149"/>
      <c r="N66" s="149"/>
      <c r="O66" s="149"/>
      <c r="P66" s="149"/>
      <c r="Q66" s="149"/>
      <c r="R66" s="149"/>
      <c r="S66" s="149"/>
      <c r="T66" s="149"/>
      <c r="U66" s="149"/>
      <c r="V66" s="149"/>
      <c r="W66" s="149"/>
      <c r="X66" s="148"/>
      <c r="Y66" s="148"/>
      <c r="Z66" s="148"/>
      <c r="AA66" s="148"/>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row>
    <row r="67" spans="1:49" s="143" customFormat="1">
      <c r="A67" s="185"/>
      <c r="B67" s="164">
        <f>Inputs!B79</f>
        <v>0</v>
      </c>
      <c r="C67" s="160"/>
      <c r="D67" s="309">
        <f>IF(Inputs!F79=0,0,(Inputs!D79-Inputs!E79)/Inputs!F79)</f>
        <v>0</v>
      </c>
      <c r="E67" s="309">
        <f>Inputs!D79*Inputs!$E$85</f>
        <v>0</v>
      </c>
      <c r="F67" s="81">
        <f>IF(SUM(D67:E67)=0,0,Inputs!T79)</f>
        <v>0</v>
      </c>
      <c r="G67" s="170"/>
      <c r="H67" s="365">
        <f t="shared" si="20"/>
        <v>0</v>
      </c>
      <c r="I67" s="380">
        <f t="shared" si="19"/>
        <v>0</v>
      </c>
      <c r="J67" s="149"/>
      <c r="K67" s="149"/>
      <c r="L67" s="149"/>
      <c r="M67" s="149"/>
      <c r="N67" s="149"/>
      <c r="O67" s="149"/>
      <c r="P67" s="149"/>
      <c r="Q67" s="149"/>
      <c r="R67" s="149"/>
      <c r="S67" s="149"/>
      <c r="T67" s="149"/>
      <c r="U67" s="149"/>
      <c r="V67" s="149"/>
      <c r="W67" s="149"/>
      <c r="X67" s="148"/>
      <c r="Y67" s="148"/>
      <c r="Z67" s="148"/>
      <c r="AA67" s="148"/>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row>
    <row r="68" spans="1:49" s="143" customFormat="1">
      <c r="A68" s="185"/>
      <c r="B68" s="164">
        <f>Inputs!B80</f>
        <v>0</v>
      </c>
      <c r="C68" s="160"/>
      <c r="D68" s="309">
        <f>IF(Inputs!F80=0,0,(Inputs!D80-Inputs!E80)/Inputs!F80)</f>
        <v>0</v>
      </c>
      <c r="E68" s="309">
        <f>Inputs!D80*Inputs!$E$85</f>
        <v>0</v>
      </c>
      <c r="F68" s="81">
        <f>IF(SUM(D68:E68)=0,0,Inputs!T80)</f>
        <v>0</v>
      </c>
      <c r="G68" s="170"/>
      <c r="H68" s="365">
        <f t="shared" si="20"/>
        <v>0</v>
      </c>
      <c r="I68" s="380">
        <f t="shared" si="19"/>
        <v>0</v>
      </c>
      <c r="J68" s="149"/>
      <c r="K68" s="149"/>
      <c r="L68" s="149"/>
      <c r="M68" s="149"/>
      <c r="N68" s="149"/>
      <c r="O68" s="149"/>
      <c r="P68" s="149"/>
      <c r="Q68" s="149"/>
      <c r="R68" s="149"/>
      <c r="S68" s="149"/>
      <c r="T68" s="149"/>
      <c r="U68" s="149"/>
      <c r="V68" s="149"/>
      <c r="W68" s="149"/>
      <c r="X68" s="148"/>
      <c r="Y68" s="148"/>
      <c r="Z68" s="148"/>
      <c r="AA68" s="148"/>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row>
    <row r="69" spans="1:49" s="143" customFormat="1">
      <c r="A69" s="185"/>
      <c r="B69" s="175" t="s">
        <v>67</v>
      </c>
      <c r="C69" s="160"/>
      <c r="D69" s="309">
        <f>IF(Inputs!F81=0,0,(Inputs!D81-Inputs!E81)/Inputs!F81)</f>
        <v>0</v>
      </c>
      <c r="E69" s="309">
        <f>Inputs!D81*Inputs!$E$85</f>
        <v>0</v>
      </c>
      <c r="F69" s="81">
        <f>IF(SUM(D69:E69)=0,0,Inputs!T81)</f>
        <v>0</v>
      </c>
      <c r="G69" s="170"/>
      <c r="H69" s="365"/>
      <c r="I69" s="380">
        <f t="shared" si="19"/>
        <v>0</v>
      </c>
      <c r="J69" s="149"/>
      <c r="K69" s="149"/>
      <c r="L69" s="149"/>
      <c r="M69" s="149"/>
      <c r="N69" s="149"/>
      <c r="O69" s="149"/>
      <c r="P69" s="149"/>
      <c r="Q69" s="149"/>
      <c r="R69" s="149"/>
      <c r="S69" s="149"/>
      <c r="T69" s="149"/>
      <c r="U69" s="149"/>
      <c r="V69" s="149"/>
      <c r="W69" s="149"/>
      <c r="X69" s="148"/>
      <c r="Y69" s="148"/>
      <c r="Z69" s="148"/>
      <c r="AA69" s="148"/>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row>
    <row r="70" spans="1:49" s="143" customFormat="1">
      <c r="A70" s="185"/>
      <c r="B70" s="158" t="s">
        <v>56</v>
      </c>
      <c r="C70" s="165"/>
      <c r="D70" s="310"/>
      <c r="E70" s="309">
        <f>Inputs!E89*Inputs!E85</f>
        <v>0</v>
      </c>
      <c r="F70" s="187">
        <f>IF(E70=0,0,Inputs!T89)</f>
        <v>0</v>
      </c>
      <c r="G70" s="170"/>
      <c r="H70" s="365">
        <f>E70*F70</f>
        <v>0</v>
      </c>
      <c r="I70" s="380">
        <f t="shared" si="19"/>
        <v>0</v>
      </c>
      <c r="J70" s="149"/>
      <c r="K70" s="149"/>
      <c r="L70" s="149"/>
      <c r="M70" s="149"/>
      <c r="N70" s="149"/>
      <c r="O70" s="149"/>
      <c r="P70" s="149"/>
      <c r="Q70" s="149"/>
      <c r="R70" s="149"/>
      <c r="S70" s="149"/>
      <c r="T70" s="149"/>
      <c r="U70" s="149"/>
      <c r="V70" s="149"/>
      <c r="W70" s="149"/>
      <c r="X70" s="148"/>
      <c r="Y70" s="148"/>
      <c r="Z70" s="148"/>
      <c r="AA70" s="148"/>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row>
    <row r="71" spans="1:49" s="143" customFormat="1" ht="13.5" thickBot="1">
      <c r="A71" s="185"/>
      <c r="B71" s="313"/>
      <c r="C71" s="165"/>
      <c r="D71" s="310"/>
      <c r="E71" s="310"/>
      <c r="F71" s="246"/>
      <c r="G71" s="312"/>
      <c r="H71" s="314"/>
      <c r="I71" s="380"/>
      <c r="J71" s="149"/>
      <c r="K71" s="149"/>
      <c r="L71" s="149"/>
      <c r="M71" s="149"/>
      <c r="N71" s="149"/>
      <c r="O71" s="149"/>
      <c r="P71" s="149"/>
      <c r="Q71" s="149"/>
      <c r="R71" s="149"/>
      <c r="S71" s="149"/>
      <c r="T71" s="149"/>
      <c r="U71" s="149"/>
      <c r="V71" s="149"/>
      <c r="W71" s="149"/>
      <c r="X71" s="148"/>
      <c r="Y71" s="148"/>
      <c r="Z71" s="148"/>
      <c r="AA71" s="148"/>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row>
    <row r="72" spans="1:49" s="143" customFormat="1" ht="13.5" thickBot="1">
      <c r="A72" s="185"/>
      <c r="B72" s="67">
        <v>217480.06701030929</v>
      </c>
      <c r="C72" s="64"/>
      <c r="D72" s="29"/>
      <c r="E72" s="29"/>
      <c r="F72" s="29"/>
      <c r="G72" s="16" t="s">
        <v>61</v>
      </c>
      <c r="H72" s="375">
        <f>SUM(H61:H71)</f>
        <v>0</v>
      </c>
      <c r="I72" s="394">
        <f>SUM(I61:I71)</f>
        <v>0</v>
      </c>
      <c r="J72" s="149"/>
      <c r="K72" s="149"/>
      <c r="L72" s="149"/>
      <c r="M72" s="149"/>
      <c r="N72" s="149"/>
      <c r="O72" s="149"/>
      <c r="P72" s="149"/>
      <c r="Q72" s="149"/>
      <c r="R72" s="149"/>
      <c r="S72" s="149"/>
      <c r="T72" s="149"/>
      <c r="U72" s="149"/>
      <c r="V72" s="149"/>
      <c r="W72" s="149"/>
      <c r="X72" s="148"/>
      <c r="Y72" s="148"/>
      <c r="Z72" s="148"/>
      <c r="AA72" s="148"/>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row>
    <row r="73" spans="1:49" s="143" customFormat="1" ht="13.5" thickBot="1">
      <c r="A73" s="185"/>
      <c r="B73" s="164"/>
      <c r="C73" s="165"/>
      <c r="D73" s="165"/>
      <c r="E73" s="165"/>
      <c r="F73" s="165"/>
      <c r="G73" s="165"/>
      <c r="H73" s="316"/>
      <c r="I73" s="395"/>
      <c r="J73" s="149"/>
      <c r="K73" s="149"/>
      <c r="L73" s="149"/>
      <c r="M73" s="149"/>
      <c r="N73" s="149"/>
      <c r="O73" s="149"/>
      <c r="P73" s="149"/>
      <c r="Q73" s="149"/>
      <c r="R73" s="149"/>
      <c r="S73" s="149"/>
      <c r="T73" s="149"/>
      <c r="U73" s="149"/>
      <c r="V73" s="149"/>
      <c r="W73" s="149"/>
      <c r="X73" s="148"/>
      <c r="Y73" s="148"/>
      <c r="Z73" s="148"/>
      <c r="AA73" s="148"/>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row>
    <row r="74" spans="1:49" s="143" customFormat="1" ht="38.25">
      <c r="A74" s="185"/>
      <c r="B74" s="92" t="s">
        <v>63</v>
      </c>
      <c r="C74" s="89"/>
      <c r="D74" s="93"/>
      <c r="E74" s="93"/>
      <c r="F74" s="93"/>
      <c r="G74" s="94"/>
      <c r="H74" s="329" t="s">
        <v>53</v>
      </c>
      <c r="I74" s="396" t="s">
        <v>129</v>
      </c>
      <c r="J74" s="149"/>
      <c r="K74" s="149"/>
      <c r="L74" s="149"/>
      <c r="M74" s="149"/>
      <c r="N74" s="149"/>
      <c r="O74" s="149"/>
      <c r="P74" s="149"/>
      <c r="Q74" s="149"/>
      <c r="R74" s="149"/>
      <c r="S74" s="149"/>
      <c r="T74" s="149"/>
      <c r="U74" s="149"/>
      <c r="V74" s="149"/>
      <c r="W74" s="149"/>
      <c r="X74" s="148"/>
      <c r="Y74" s="148"/>
      <c r="Z74" s="148"/>
      <c r="AA74" s="148"/>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row>
    <row r="75" spans="1:49" s="143" customFormat="1" ht="13.5" thickBot="1">
      <c r="A75" s="185"/>
      <c r="B75" s="90"/>
      <c r="C75" s="91"/>
      <c r="D75" s="188"/>
      <c r="E75" s="188"/>
      <c r="F75" s="188"/>
      <c r="G75" s="163" t="s">
        <v>52</v>
      </c>
      <c r="H75" s="375">
        <f>H55+H72</f>
        <v>0</v>
      </c>
      <c r="I75" s="394">
        <f>I55+I72</f>
        <v>0</v>
      </c>
      <c r="J75" s="149"/>
      <c r="K75" s="149"/>
      <c r="L75" s="149"/>
      <c r="M75" s="149"/>
      <c r="N75" s="149"/>
      <c r="O75" s="149"/>
      <c r="P75" s="149"/>
      <c r="Q75" s="149"/>
      <c r="R75" s="149"/>
      <c r="S75" s="149"/>
      <c r="T75" s="149"/>
      <c r="U75" s="149"/>
      <c r="V75" s="149"/>
      <c r="W75" s="149"/>
      <c r="X75" s="148"/>
      <c r="Y75" s="148"/>
      <c r="Z75" s="148"/>
      <c r="AA75" s="148"/>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row>
    <row r="76" spans="1:49" s="143" customFormat="1" ht="13.5" thickBot="1">
      <c r="A76" s="185"/>
      <c r="B76" s="88"/>
      <c r="C76" s="72"/>
      <c r="D76" s="72"/>
      <c r="E76" s="72"/>
      <c r="F76" s="72"/>
      <c r="G76" s="72"/>
      <c r="H76" s="361"/>
      <c r="I76" s="397"/>
      <c r="J76" s="149"/>
      <c r="K76" s="149"/>
      <c r="L76" s="149"/>
      <c r="M76" s="149"/>
      <c r="N76" s="149"/>
      <c r="O76" s="149"/>
      <c r="P76" s="149"/>
      <c r="Q76" s="149"/>
      <c r="R76" s="149"/>
      <c r="S76" s="149"/>
      <c r="T76" s="149"/>
      <c r="U76" s="149"/>
      <c r="V76" s="149"/>
      <c r="W76" s="149"/>
      <c r="X76" s="148"/>
      <c r="Y76" s="148"/>
      <c r="Z76" s="148"/>
      <c r="AA76" s="148"/>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row>
    <row r="77" spans="1:49" s="143" customFormat="1" ht="13.5" thickBot="1">
      <c r="A77" s="185"/>
      <c r="B77" s="66"/>
      <c r="C77" s="64"/>
      <c r="D77" s="46"/>
      <c r="E77" s="46"/>
      <c r="F77" s="46"/>
      <c r="G77" s="16" t="s">
        <v>62</v>
      </c>
      <c r="H77" s="352">
        <f>H7-H75</f>
        <v>0</v>
      </c>
      <c r="I77" s="398">
        <f>I7-I75</f>
        <v>0</v>
      </c>
      <c r="J77" s="149"/>
      <c r="K77" s="149"/>
      <c r="L77" s="149"/>
      <c r="M77" s="149"/>
      <c r="N77" s="149"/>
      <c r="O77" s="149"/>
      <c r="P77" s="149"/>
      <c r="Q77" s="149"/>
      <c r="R77" s="149"/>
      <c r="S77" s="149"/>
      <c r="T77" s="149"/>
      <c r="U77" s="149"/>
      <c r="V77" s="149"/>
      <c r="W77" s="149"/>
      <c r="X77" s="148"/>
      <c r="Y77" s="148"/>
      <c r="Z77" s="148"/>
      <c r="AA77" s="148"/>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row>
    <row r="78" spans="1:49" s="143" customFormat="1">
      <c r="A78" s="185"/>
      <c r="B78" s="185"/>
      <c r="C78" s="185"/>
      <c r="D78" s="185"/>
      <c r="E78" s="185"/>
      <c r="F78" s="185"/>
      <c r="G78" s="185"/>
      <c r="H78" s="185"/>
      <c r="I78" s="149"/>
      <c r="J78" s="149"/>
      <c r="K78" s="149"/>
      <c r="L78" s="149"/>
      <c r="M78" s="149"/>
      <c r="N78" s="149"/>
      <c r="O78" s="149"/>
      <c r="P78" s="149"/>
      <c r="Q78" s="149"/>
      <c r="R78" s="149"/>
      <c r="S78" s="149"/>
      <c r="T78" s="149"/>
      <c r="U78" s="149"/>
      <c r="V78" s="149"/>
      <c r="W78" s="149"/>
      <c r="X78" s="148"/>
      <c r="Y78" s="148"/>
      <c r="Z78" s="148"/>
      <c r="AA78" s="148"/>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row>
    <row r="79" spans="1:49" s="143" customFormat="1">
      <c r="A79" s="185"/>
      <c r="B79" s="185"/>
      <c r="C79" s="185"/>
      <c r="D79" s="185"/>
      <c r="E79" s="185"/>
      <c r="F79" s="185"/>
      <c r="G79" s="185"/>
      <c r="H79" s="185"/>
      <c r="I79" s="149"/>
      <c r="J79" s="149"/>
      <c r="K79" s="149"/>
      <c r="L79" s="149"/>
      <c r="M79" s="149"/>
      <c r="N79" s="149"/>
      <c r="O79" s="149"/>
      <c r="P79" s="149"/>
      <c r="Q79" s="149"/>
      <c r="R79" s="149"/>
      <c r="S79" s="149"/>
      <c r="T79" s="149"/>
      <c r="U79" s="149"/>
      <c r="V79" s="149"/>
      <c r="W79" s="149"/>
      <c r="X79" s="148"/>
      <c r="Y79" s="148"/>
      <c r="Z79" s="148"/>
      <c r="AA79" s="148"/>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row>
    <row r="80" spans="1:49" s="143" customFormat="1">
      <c r="A80" s="185"/>
      <c r="B80" s="185"/>
      <c r="C80" s="185"/>
      <c r="D80" s="185"/>
      <c r="E80" s="185"/>
      <c r="F80" s="185"/>
      <c r="G80" s="185"/>
      <c r="H80" s="185"/>
      <c r="I80" s="149"/>
      <c r="J80" s="149"/>
      <c r="K80" s="149"/>
      <c r="L80" s="149"/>
      <c r="M80" s="149"/>
      <c r="N80" s="149"/>
      <c r="O80" s="149"/>
      <c r="P80" s="149"/>
      <c r="Q80" s="149"/>
      <c r="R80" s="149"/>
      <c r="S80" s="149"/>
      <c r="T80" s="149"/>
      <c r="U80" s="149"/>
      <c r="V80" s="149"/>
      <c r="W80" s="149"/>
      <c r="X80" s="148"/>
      <c r="Y80" s="148"/>
      <c r="Z80" s="148"/>
      <c r="AA80" s="148"/>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row>
    <row r="81" spans="1:49" s="143" customFormat="1">
      <c r="A81" s="185"/>
      <c r="B81" s="185"/>
      <c r="C81" s="185"/>
      <c r="D81" s="185"/>
      <c r="E81" s="185"/>
      <c r="F81" s="185"/>
      <c r="G81" s="185"/>
      <c r="H81" s="185"/>
      <c r="I81" s="149"/>
      <c r="J81" s="149"/>
      <c r="K81" s="149"/>
      <c r="L81" s="149"/>
      <c r="M81" s="149"/>
      <c r="N81" s="149"/>
      <c r="O81" s="149"/>
      <c r="P81" s="149"/>
      <c r="Q81" s="149"/>
      <c r="R81" s="149"/>
      <c r="S81" s="149"/>
      <c r="T81" s="149"/>
      <c r="U81" s="149"/>
      <c r="V81" s="149"/>
      <c r="W81" s="149"/>
      <c r="X81" s="148"/>
      <c r="Y81" s="148"/>
      <c r="Z81" s="148"/>
      <c r="AA81" s="148"/>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row>
    <row r="82" spans="1:49" s="143" customFormat="1">
      <c r="A82" s="185"/>
      <c r="B82" s="185"/>
      <c r="C82" s="185"/>
      <c r="D82" s="185"/>
      <c r="E82" s="185"/>
      <c r="F82" s="185"/>
      <c r="G82" s="185"/>
      <c r="H82" s="185"/>
      <c r="I82" s="149"/>
      <c r="J82" s="149"/>
      <c r="K82" s="149"/>
      <c r="L82" s="149"/>
      <c r="M82" s="149"/>
      <c r="N82" s="149"/>
      <c r="O82" s="149"/>
      <c r="P82" s="149"/>
      <c r="Q82" s="149"/>
      <c r="R82" s="149"/>
      <c r="S82" s="149"/>
      <c r="T82" s="149"/>
      <c r="U82" s="149"/>
      <c r="V82" s="149"/>
      <c r="W82" s="149"/>
      <c r="X82" s="148"/>
      <c r="Y82" s="148"/>
      <c r="Z82" s="148"/>
      <c r="AA82" s="148"/>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row>
    <row r="83" spans="1:49" s="143" customFormat="1">
      <c r="A83" s="185"/>
      <c r="B83" s="185"/>
      <c r="C83" s="185"/>
      <c r="D83" s="185"/>
      <c r="E83" s="185"/>
      <c r="F83" s="185"/>
      <c r="G83" s="185"/>
      <c r="H83" s="185"/>
      <c r="I83" s="149"/>
      <c r="J83" s="149"/>
      <c r="K83" s="149"/>
      <c r="L83" s="149"/>
      <c r="M83" s="149"/>
      <c r="N83" s="149"/>
      <c r="O83" s="149"/>
      <c r="P83" s="149"/>
      <c r="Q83" s="149"/>
      <c r="R83" s="149"/>
      <c r="S83" s="149"/>
      <c r="T83" s="149"/>
      <c r="U83" s="149"/>
      <c r="V83" s="149"/>
      <c r="W83" s="149"/>
      <c r="X83" s="148"/>
      <c r="Y83" s="148"/>
      <c r="Z83" s="148"/>
      <c r="AA83" s="148"/>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row>
    <row r="84" spans="1:49" s="143" customFormat="1">
      <c r="A84" s="185"/>
      <c r="B84" s="185"/>
      <c r="C84" s="185"/>
      <c r="D84" s="185"/>
      <c r="E84" s="185"/>
      <c r="F84" s="185"/>
      <c r="G84" s="185"/>
      <c r="H84" s="185"/>
      <c r="I84" s="149"/>
      <c r="J84" s="149"/>
      <c r="K84" s="149"/>
      <c r="L84" s="149"/>
      <c r="M84" s="149"/>
      <c r="N84" s="149"/>
      <c r="O84" s="149"/>
      <c r="P84" s="149"/>
      <c r="Q84" s="149"/>
      <c r="R84" s="149"/>
      <c r="S84" s="149"/>
      <c r="T84" s="149"/>
      <c r="U84" s="149"/>
      <c r="V84" s="149"/>
      <c r="W84" s="149"/>
      <c r="X84" s="148"/>
      <c r="Y84" s="148"/>
      <c r="Z84" s="148"/>
      <c r="AA84" s="148"/>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row>
    <row r="85" spans="1:49" s="143" customFormat="1">
      <c r="A85" s="185"/>
      <c r="B85" s="185"/>
      <c r="C85" s="185"/>
      <c r="D85" s="185"/>
      <c r="E85" s="185"/>
      <c r="F85" s="185"/>
      <c r="G85" s="185"/>
      <c r="H85" s="185"/>
      <c r="I85" s="149"/>
      <c r="J85" s="149"/>
      <c r="K85" s="149"/>
      <c r="L85" s="149"/>
      <c r="M85" s="149"/>
      <c r="N85" s="149"/>
      <c r="O85" s="149"/>
      <c r="P85" s="149"/>
      <c r="Q85" s="149"/>
      <c r="R85" s="149"/>
      <c r="S85" s="149"/>
      <c r="T85" s="149"/>
      <c r="U85" s="149"/>
      <c r="V85" s="149"/>
      <c r="W85" s="149"/>
      <c r="X85" s="148"/>
      <c r="Y85" s="148"/>
      <c r="Z85" s="148"/>
      <c r="AA85" s="148"/>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row>
    <row r="86" spans="1:49" s="143" customFormat="1">
      <c r="A86" s="185"/>
      <c r="B86" s="185"/>
      <c r="C86" s="185"/>
      <c r="D86" s="185"/>
      <c r="E86" s="185"/>
      <c r="F86" s="185"/>
      <c r="G86" s="185"/>
      <c r="H86" s="185"/>
      <c r="I86" s="149"/>
      <c r="J86" s="149"/>
      <c r="K86" s="149"/>
      <c r="L86" s="149"/>
      <c r="M86" s="149"/>
      <c r="N86" s="149"/>
      <c r="O86" s="149"/>
      <c r="P86" s="149"/>
      <c r="Q86" s="149"/>
      <c r="R86" s="149"/>
      <c r="S86" s="149"/>
      <c r="T86" s="149"/>
      <c r="U86" s="149"/>
      <c r="V86" s="149"/>
      <c r="W86" s="149"/>
      <c r="X86" s="148"/>
      <c r="Y86" s="148"/>
      <c r="Z86" s="148"/>
      <c r="AA86" s="148"/>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row>
    <row r="87" spans="1:49" s="143" customFormat="1">
      <c r="A87" s="185"/>
      <c r="B87" s="185"/>
      <c r="C87" s="185"/>
      <c r="D87" s="185"/>
      <c r="E87" s="185"/>
      <c r="F87" s="185"/>
      <c r="G87" s="185"/>
      <c r="H87" s="185"/>
      <c r="I87" s="149"/>
      <c r="J87" s="149"/>
      <c r="K87" s="149"/>
      <c r="L87" s="149"/>
      <c r="M87" s="149"/>
      <c r="N87" s="149"/>
      <c r="O87" s="149"/>
      <c r="P87" s="149"/>
      <c r="Q87" s="149"/>
      <c r="R87" s="149"/>
      <c r="S87" s="149"/>
      <c r="T87" s="149"/>
      <c r="U87" s="149"/>
      <c r="V87" s="149"/>
      <c r="W87" s="149"/>
      <c r="X87" s="148"/>
      <c r="Y87" s="148"/>
      <c r="Z87" s="148"/>
      <c r="AA87" s="148"/>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row>
    <row r="88" spans="1:49" s="143" customFormat="1">
      <c r="A88" s="185"/>
      <c r="B88" s="185"/>
      <c r="C88" s="185"/>
      <c r="D88" s="185"/>
      <c r="E88" s="185"/>
      <c r="F88" s="185"/>
      <c r="G88" s="185"/>
      <c r="H88" s="185"/>
      <c r="I88" s="149"/>
      <c r="J88" s="149"/>
      <c r="K88" s="149"/>
      <c r="L88" s="149"/>
      <c r="M88" s="149"/>
      <c r="N88" s="149"/>
      <c r="O88" s="149"/>
      <c r="P88" s="149"/>
      <c r="Q88" s="149"/>
      <c r="R88" s="149"/>
      <c r="S88" s="149"/>
      <c r="T88" s="149"/>
      <c r="U88" s="149"/>
      <c r="V88" s="149"/>
      <c r="W88" s="149"/>
      <c r="X88" s="148"/>
      <c r="Y88" s="148"/>
      <c r="Z88" s="148"/>
      <c r="AA88" s="148"/>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row>
    <row r="89" spans="1:49" s="143" customFormat="1">
      <c r="A89" s="185"/>
      <c r="B89" s="185"/>
      <c r="C89" s="185"/>
      <c r="D89" s="185"/>
      <c r="E89" s="185"/>
      <c r="F89" s="185"/>
      <c r="G89" s="185"/>
      <c r="H89" s="185"/>
      <c r="I89" s="149"/>
      <c r="J89" s="149"/>
      <c r="K89" s="149"/>
      <c r="L89" s="149"/>
      <c r="M89" s="149"/>
      <c r="N89" s="149"/>
      <c r="O89" s="149"/>
      <c r="P89" s="149"/>
      <c r="Q89" s="149"/>
      <c r="R89" s="149"/>
      <c r="S89" s="149"/>
      <c r="T89" s="149"/>
      <c r="U89" s="149"/>
      <c r="V89" s="149"/>
      <c r="W89" s="149"/>
      <c r="X89" s="148"/>
      <c r="Y89" s="148"/>
      <c r="Z89" s="148"/>
      <c r="AA89" s="148"/>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row>
    <row r="90" spans="1:49" s="143" customFormat="1">
      <c r="A90" s="185"/>
      <c r="B90" s="185"/>
      <c r="C90" s="185"/>
      <c r="D90" s="185"/>
      <c r="E90" s="185"/>
      <c r="F90" s="185"/>
      <c r="G90" s="185"/>
      <c r="H90" s="185"/>
      <c r="I90" s="149"/>
      <c r="J90" s="149"/>
      <c r="K90" s="149"/>
      <c r="L90" s="149"/>
      <c r="M90" s="149"/>
      <c r="N90" s="149"/>
      <c r="O90" s="149"/>
      <c r="P90" s="149"/>
      <c r="Q90" s="149"/>
      <c r="R90" s="149"/>
      <c r="S90" s="149"/>
      <c r="T90" s="149"/>
      <c r="U90" s="149"/>
      <c r="V90" s="149"/>
      <c r="W90" s="149"/>
      <c r="X90" s="148"/>
      <c r="Y90" s="148"/>
      <c r="Z90" s="148"/>
      <c r="AA90" s="148"/>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row>
    <row r="91" spans="1:49" s="143" customFormat="1">
      <c r="A91" s="185"/>
      <c r="B91" s="185"/>
      <c r="C91" s="185"/>
      <c r="D91" s="185"/>
      <c r="E91" s="185"/>
      <c r="F91" s="185"/>
      <c r="G91" s="185"/>
      <c r="H91" s="185"/>
      <c r="I91" s="149"/>
      <c r="J91" s="149"/>
      <c r="K91" s="149"/>
      <c r="L91" s="149"/>
      <c r="M91" s="149"/>
      <c r="N91" s="149"/>
      <c r="O91" s="149"/>
      <c r="P91" s="149"/>
      <c r="Q91" s="149"/>
      <c r="R91" s="149"/>
      <c r="S91" s="149"/>
      <c r="T91" s="149"/>
      <c r="U91" s="149"/>
      <c r="V91" s="149"/>
      <c r="W91" s="149"/>
      <c r="X91" s="148"/>
      <c r="Y91" s="148"/>
      <c r="Z91" s="148"/>
      <c r="AA91" s="148"/>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row>
    <row r="92" spans="1:49" s="143" customFormat="1">
      <c r="A92" s="185"/>
      <c r="B92" s="185"/>
      <c r="C92" s="185"/>
      <c r="D92" s="185"/>
      <c r="E92" s="185"/>
      <c r="F92" s="185"/>
      <c r="G92" s="185"/>
      <c r="H92" s="185"/>
      <c r="I92" s="149"/>
      <c r="J92" s="149"/>
      <c r="K92" s="149"/>
      <c r="L92" s="149"/>
      <c r="M92" s="149"/>
      <c r="N92" s="149"/>
      <c r="O92" s="149"/>
      <c r="P92" s="149"/>
      <c r="Q92" s="149"/>
      <c r="R92" s="149"/>
      <c r="S92" s="149"/>
      <c r="T92" s="149"/>
      <c r="U92" s="149"/>
      <c r="V92" s="149"/>
      <c r="W92" s="149"/>
      <c r="X92" s="148"/>
      <c r="Y92" s="148"/>
      <c r="Z92" s="148"/>
      <c r="AA92" s="148"/>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row>
    <row r="93" spans="1:49" s="143" customFormat="1">
      <c r="A93" s="185"/>
      <c r="B93" s="185"/>
      <c r="C93" s="185"/>
      <c r="D93" s="185"/>
      <c r="E93" s="185"/>
      <c r="F93" s="185"/>
      <c r="G93" s="185"/>
      <c r="H93" s="185"/>
      <c r="I93" s="149"/>
      <c r="J93" s="149"/>
      <c r="K93" s="149"/>
      <c r="L93" s="149"/>
      <c r="M93" s="149"/>
      <c r="N93" s="149"/>
      <c r="O93" s="149"/>
      <c r="P93" s="149"/>
      <c r="Q93" s="149"/>
      <c r="R93" s="149"/>
      <c r="S93" s="149"/>
      <c r="T93" s="149"/>
      <c r="U93" s="149"/>
      <c r="V93" s="149"/>
      <c r="W93" s="149"/>
      <c r="X93" s="148"/>
      <c r="Y93" s="148"/>
      <c r="Z93" s="148"/>
      <c r="AA93" s="148"/>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row>
    <row r="94" spans="1:49" s="143" customFormat="1">
      <c r="A94" s="185"/>
      <c r="B94" s="185"/>
      <c r="C94" s="185"/>
      <c r="D94" s="185"/>
      <c r="E94" s="185"/>
      <c r="F94" s="185"/>
      <c r="G94" s="185"/>
      <c r="H94" s="185"/>
      <c r="I94" s="149"/>
      <c r="J94" s="149"/>
      <c r="K94" s="149"/>
      <c r="L94" s="149"/>
      <c r="M94" s="149"/>
      <c r="N94" s="149"/>
      <c r="O94" s="149"/>
      <c r="P94" s="149"/>
      <c r="Q94" s="149"/>
      <c r="R94" s="149"/>
      <c r="S94" s="149"/>
      <c r="T94" s="149"/>
      <c r="U94" s="149"/>
      <c r="V94" s="149"/>
      <c r="W94" s="149"/>
      <c r="X94" s="148"/>
      <c r="Y94" s="148"/>
      <c r="Z94" s="148"/>
      <c r="AA94" s="148"/>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row>
    <row r="95" spans="1:49" s="143" customFormat="1">
      <c r="A95" s="185"/>
      <c r="B95" s="185"/>
      <c r="C95" s="185"/>
      <c r="D95" s="185"/>
      <c r="E95" s="185"/>
      <c r="F95" s="185"/>
      <c r="G95" s="185"/>
      <c r="H95" s="185"/>
      <c r="I95" s="149"/>
      <c r="J95" s="149"/>
      <c r="K95" s="149"/>
      <c r="L95" s="149"/>
      <c r="M95" s="149"/>
      <c r="N95" s="149"/>
      <c r="O95" s="149"/>
      <c r="P95" s="149"/>
      <c r="Q95" s="149"/>
      <c r="R95" s="149"/>
      <c r="S95" s="149"/>
      <c r="T95" s="149"/>
      <c r="U95" s="149"/>
      <c r="V95" s="149"/>
      <c r="W95" s="149"/>
      <c r="X95" s="148"/>
      <c r="Y95" s="148"/>
      <c r="Z95" s="148"/>
      <c r="AA95" s="148"/>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row>
    <row r="96" spans="1:49" s="143" customFormat="1">
      <c r="A96" s="185"/>
      <c r="B96" s="185"/>
      <c r="C96" s="185"/>
      <c r="D96" s="185"/>
      <c r="E96" s="185"/>
      <c r="F96" s="185"/>
      <c r="G96" s="185"/>
      <c r="H96" s="185"/>
      <c r="I96" s="149"/>
      <c r="J96" s="149"/>
      <c r="K96" s="149"/>
      <c r="L96" s="149"/>
      <c r="M96" s="149"/>
      <c r="N96" s="149"/>
      <c r="O96" s="149"/>
      <c r="P96" s="149"/>
      <c r="Q96" s="149"/>
      <c r="R96" s="149"/>
      <c r="S96" s="149"/>
      <c r="T96" s="149"/>
      <c r="U96" s="149"/>
      <c r="V96" s="149"/>
      <c r="W96" s="149"/>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row>
  </sheetData>
  <sheetProtection sheet="1" objects="1" scenarios="1"/>
  <mergeCells count="1">
    <mergeCell ref="C29:G29"/>
  </mergeCells>
  <dataValidations count="3">
    <dataValidation type="decimal" operator="greaterThanOrEqual" allowBlank="1" showInputMessage="1" showErrorMessage="1" sqref="C11:C16">
      <formula1>0</formula1>
    </dataValidation>
    <dataValidation type="list" allowBlank="1" showInputMessage="1" showErrorMessage="1" sqref="B11:B16">
      <formula1>$U$10:$U$18</formula1>
    </dataValidation>
    <dataValidation type="list" allowBlank="1" showInputMessage="1" showErrorMessage="1" sqref="E11:E16">
      <formula1>$N$11:$N$13</formula1>
    </dataValidation>
  </dataValidations>
  <printOptions horizontalCentered="1"/>
  <pageMargins left="1" right="1" top="0.75" bottom="0.75" header="0.3" footer="0.3"/>
  <pageSetup scale="84"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82"/>
  <sheetViews>
    <sheetView showZeros="0" workbookViewId="0"/>
  </sheetViews>
  <sheetFormatPr defaultRowHeight="12.75"/>
  <cols>
    <col min="1" max="1" width="5" style="99" customWidth="1"/>
    <col min="2" max="2" width="26.7109375" style="99" customWidth="1"/>
    <col min="3" max="4" width="12.28515625" style="99" customWidth="1"/>
    <col min="5" max="5" width="10.7109375" style="99" customWidth="1"/>
    <col min="6" max="6" width="12.28515625" style="99" customWidth="1"/>
    <col min="7" max="7" width="12.28515625" style="185" customWidth="1"/>
    <col min="8" max="8" width="13.5703125" style="99" customWidth="1"/>
    <col min="9" max="9" width="13.5703125" style="185" customWidth="1"/>
    <col min="10" max="10" width="0" style="100" hidden="1" customWidth="1"/>
    <col min="11" max="26" width="9.140625" style="100"/>
    <col min="27" max="30" width="9.140625" style="99"/>
    <col min="31" max="16384" width="9.140625" style="97"/>
  </cols>
  <sheetData>
    <row r="1" spans="1:30" s="99" customFormat="1" ht="18.75" thickBot="1">
      <c r="B1" s="31" t="s">
        <v>93</v>
      </c>
      <c r="C1" s="68"/>
      <c r="D1" s="68"/>
      <c r="E1" s="68"/>
      <c r="F1" s="68"/>
      <c r="G1" s="142"/>
      <c r="H1" s="68"/>
      <c r="I1" s="142"/>
      <c r="T1" s="100"/>
      <c r="U1" s="100"/>
      <c r="V1" s="100"/>
      <c r="W1" s="100"/>
      <c r="X1" s="100"/>
      <c r="Y1" s="100"/>
      <c r="Z1" s="100"/>
    </row>
    <row r="2" spans="1:30" ht="26.25" thickBot="1">
      <c r="B2" s="45" t="s">
        <v>127</v>
      </c>
      <c r="C2" s="74"/>
      <c r="D2" s="75"/>
      <c r="E2" s="75"/>
      <c r="F2" s="75"/>
      <c r="G2" s="75"/>
      <c r="H2" s="77" t="s">
        <v>53</v>
      </c>
      <c r="I2" s="77" t="s">
        <v>133</v>
      </c>
    </row>
    <row r="3" spans="1:30">
      <c r="B3" s="48"/>
      <c r="C3" s="23" t="s">
        <v>35</v>
      </c>
      <c r="D3" s="47" t="s">
        <v>23</v>
      </c>
      <c r="E3" s="47"/>
      <c r="F3" s="47" t="s">
        <v>1</v>
      </c>
      <c r="G3" s="47"/>
      <c r="H3" s="49" t="s">
        <v>24</v>
      </c>
      <c r="I3" s="49" t="s">
        <v>24</v>
      </c>
      <c r="K3" s="101"/>
    </row>
    <row r="4" spans="1:30">
      <c r="B4" s="164" t="s">
        <v>95</v>
      </c>
      <c r="C4" s="50">
        <f>HerdSize</f>
        <v>0</v>
      </c>
      <c r="D4" s="116">
        <f>'Phase I'!D4</f>
        <v>0</v>
      </c>
      <c r="E4" s="116">
        <f>'Phase I'!E4</f>
        <v>0</v>
      </c>
      <c r="F4" s="116">
        <f>'Phase I'!F4</f>
        <v>0</v>
      </c>
      <c r="G4" s="116">
        <f>'Phase I'!G4</f>
        <v>0</v>
      </c>
      <c r="H4" s="314">
        <f>Inputs!Q6</f>
        <v>0</v>
      </c>
      <c r="I4" s="331">
        <f>IF(C4=0,0,H4/C4)</f>
        <v>0</v>
      </c>
    </row>
    <row r="5" spans="1:30" s="146" customFormat="1">
      <c r="A5" s="185"/>
      <c r="B5" s="164"/>
      <c r="C5" s="50"/>
      <c r="D5" s="116"/>
      <c r="E5" s="116"/>
      <c r="F5" s="165"/>
      <c r="G5" s="165"/>
      <c r="H5" s="314"/>
      <c r="I5" s="331"/>
      <c r="J5" s="148"/>
      <c r="K5" s="148"/>
      <c r="L5" s="148"/>
      <c r="M5" s="148"/>
      <c r="N5" s="148"/>
      <c r="O5" s="148"/>
      <c r="P5" s="148"/>
      <c r="Q5" s="148"/>
      <c r="R5" s="148"/>
      <c r="S5" s="148"/>
      <c r="T5" s="148"/>
      <c r="U5" s="148"/>
      <c r="V5" s="148"/>
      <c r="W5" s="148"/>
      <c r="X5" s="148"/>
      <c r="Y5" s="148"/>
      <c r="Z5" s="148"/>
      <c r="AA5" s="185"/>
      <c r="AB5" s="185"/>
      <c r="AC5" s="185"/>
      <c r="AD5" s="185"/>
    </row>
    <row r="6" spans="1:30">
      <c r="B6" s="191" t="s">
        <v>121</v>
      </c>
      <c r="C6" s="152">
        <f>IF(PhaseII="No",'Phase I'!C5,IF(PhaseIII="No",'Phase II'!C5,IF(PhaseIV="No",'Phase III'!C5,'Phase IV'!C5)))</f>
        <v>0</v>
      </c>
      <c r="D6" s="152">
        <f>IF(PhaseII="No",'Phase I'!D5,IF(PhaseIII="No",'Phase II'!D5,IF(PhaseIV="No",'Phase III'!D5,'Phase IV'!D5)))</f>
        <v>0</v>
      </c>
      <c r="E6" s="152">
        <f>IF(PhaseII="No",'Phase I'!E5,IF(PhaseIII="No",'Phase II'!E5,IF(PhaseIV="No",'Phase III'!E5,'Phase IV'!E5)))</f>
        <v>0</v>
      </c>
      <c r="F6" s="152">
        <f>IF(PhaseII="No",'Phase I'!F5,IF(PhaseIII="No",'Phase II'!F5,IF(PhaseIV="No",'Phase III'!F5,'Phase IV'!F5)))</f>
        <v>0</v>
      </c>
      <c r="G6" s="165">
        <f>IF(PhaseII="No",'Phase I'!G5,IF(PhaseIII="No",'Phase II'!G5,IF(PhaseIV="No",'Phase III'!G5,'Phase IV'!G5)))</f>
        <v>0</v>
      </c>
      <c r="H6" s="314">
        <f>IF(PhaseII="No",'Phase I'!H5,IF(PhaseIII="No",'Phase II'!H5,IF(PhaseIV="No",'Phase III'!H5,'Phase IV'!H5)))</f>
        <v>0</v>
      </c>
      <c r="I6" s="331">
        <f>IF(C6=0,0,H6/C6)</f>
        <v>0</v>
      </c>
    </row>
    <row r="7" spans="1:30" s="146" customFormat="1" ht="13.5" thickBot="1">
      <c r="A7" s="185"/>
      <c r="B7" s="164"/>
      <c r="C7" s="160"/>
      <c r="D7" s="165"/>
      <c r="E7" s="165"/>
      <c r="F7" s="165"/>
      <c r="G7" s="165"/>
      <c r="H7" s="314"/>
      <c r="I7" s="331"/>
      <c r="J7" s="148"/>
      <c r="K7" s="148"/>
      <c r="L7" s="148"/>
      <c r="M7" s="148"/>
      <c r="N7" s="148"/>
      <c r="O7" s="148"/>
      <c r="P7" s="148"/>
      <c r="Q7" s="148"/>
      <c r="R7" s="148"/>
      <c r="S7" s="148"/>
      <c r="T7" s="148"/>
      <c r="U7" s="148"/>
      <c r="V7" s="148"/>
      <c r="W7" s="148"/>
      <c r="X7" s="148"/>
      <c r="Y7" s="148"/>
      <c r="Z7" s="148"/>
      <c r="AA7" s="185"/>
      <c r="AB7" s="185"/>
      <c r="AC7" s="185"/>
      <c r="AD7" s="185"/>
    </row>
    <row r="8" spans="1:30" ht="16.5" thickBot="1">
      <c r="B8" s="45"/>
      <c r="C8" s="29"/>
      <c r="D8" s="25"/>
      <c r="E8" s="25"/>
      <c r="F8" s="16" t="s">
        <v>25</v>
      </c>
      <c r="G8" s="16"/>
      <c r="H8" s="315">
        <f>MAX(H4:H6)-H4</f>
        <v>0</v>
      </c>
      <c r="I8" s="332">
        <f>IF(C6=0,0,H8/C6)</f>
        <v>0</v>
      </c>
    </row>
    <row r="9" spans="1:30" ht="13.5" thickBot="1">
      <c r="B9" s="98"/>
      <c r="C9" s="34"/>
      <c r="D9" s="34"/>
      <c r="E9" s="34"/>
      <c r="F9" s="34"/>
      <c r="G9" s="165"/>
      <c r="H9" s="316"/>
      <c r="I9" s="333"/>
    </row>
    <row r="10" spans="1:30" ht="26.25" customHeight="1" thickBot="1">
      <c r="B10" s="45" t="s">
        <v>26</v>
      </c>
      <c r="C10" s="74"/>
      <c r="D10" s="75"/>
      <c r="E10" s="75"/>
      <c r="F10" s="75"/>
      <c r="G10" s="75"/>
      <c r="H10" s="317" t="s">
        <v>53</v>
      </c>
      <c r="I10" s="334" t="str">
        <f>I2</f>
        <v>per Animal Sold</v>
      </c>
    </row>
    <row r="11" spans="1:30" ht="12.75" customHeight="1">
      <c r="B11" s="33"/>
      <c r="C11" s="467" t="s">
        <v>46</v>
      </c>
      <c r="D11" s="40"/>
      <c r="E11" s="34"/>
      <c r="F11" s="34"/>
      <c r="G11" s="165"/>
      <c r="H11" s="316"/>
      <c r="I11" s="333"/>
    </row>
    <row r="12" spans="1:30" ht="14.25" customHeight="1">
      <c r="B12" s="55" t="s">
        <v>3</v>
      </c>
      <c r="C12" s="467"/>
      <c r="D12" s="34"/>
      <c r="E12" s="26" t="s">
        <v>1</v>
      </c>
      <c r="F12" s="34"/>
      <c r="G12" s="165"/>
      <c r="H12" s="318" t="s">
        <v>24</v>
      </c>
      <c r="I12" s="335" t="s">
        <v>24</v>
      </c>
    </row>
    <row r="13" spans="1:30" ht="12.75" customHeight="1">
      <c r="B13" s="33" t="str">
        <f>IF(Inputs!B48="","",Inputs!B48)</f>
        <v/>
      </c>
      <c r="C13" s="346">
        <f>IF(E13=0,0,H13/E13)</f>
        <v>0</v>
      </c>
      <c r="D13" s="247" t="str">
        <f>Inputs!E48 &amp; IF(Inputs!E48="",""," @")</f>
        <v/>
      </c>
      <c r="E13" s="35">
        <f>Inputs!D48</f>
        <v>0</v>
      </c>
      <c r="F13" s="34" t="str">
        <f t="shared" ref="F13:F21" si="0">IF(B13="","",CONCATENATE("per ",VLOOKUP(B13,Feed,4,FALSE)))</f>
        <v/>
      </c>
      <c r="G13" s="165"/>
      <c r="H13" s="319">
        <f t="shared" ref="H13:H22" si="1">IF(B13="",0,IFERROR(VLOOKUP($B13,FeedI,7,FALSE),0)+IF(PhaseII="Yes",IFERROR(VLOOKUP($B13,FeedII,7,FALSE),0),0)+IF(PhaseIII="Yes",IFERROR(VLOOKUP($B13,FeedIII,7,FALSE),0),0)+IF(PhaseIV="Yes",IFERROR(VLOOKUP($B13,FeedIV,7,FALSE),0),0))</f>
        <v>0</v>
      </c>
      <c r="I13" s="331">
        <f>IF($C$6=0,0,H13/$C$6)</f>
        <v>0</v>
      </c>
      <c r="J13" s="100">
        <f>SUM('Phase I:Phase IV'!M8)</f>
        <v>0</v>
      </c>
    </row>
    <row r="14" spans="1:30" ht="14.25" customHeight="1">
      <c r="B14" s="33" t="str">
        <f>IF(Inputs!B49="","",Inputs!B49)</f>
        <v/>
      </c>
      <c r="C14" s="346">
        <f t="shared" ref="C14:C22" si="2">IF(E14=0,0,H14/E14)</f>
        <v>0</v>
      </c>
      <c r="D14" s="284" t="str">
        <f>Inputs!E49 &amp; IF(Inputs!E49="",""," @")</f>
        <v/>
      </c>
      <c r="E14" s="166">
        <f>Inputs!D49</f>
        <v>0</v>
      </c>
      <c r="F14" s="165" t="str">
        <f t="shared" si="0"/>
        <v/>
      </c>
      <c r="G14" s="165"/>
      <c r="H14" s="319">
        <f t="shared" si="1"/>
        <v>0</v>
      </c>
      <c r="I14" s="331">
        <f t="shared" ref="I14:I22" si="3">IF($C$6=0,0,H14/$C$6)</f>
        <v>0</v>
      </c>
      <c r="J14" s="148">
        <f>SUM('Phase I:Phase IV'!N8)</f>
        <v>0</v>
      </c>
    </row>
    <row r="15" spans="1:30">
      <c r="B15" s="33" t="str">
        <f>IF(Inputs!B50="","",Inputs!B50)</f>
        <v/>
      </c>
      <c r="C15" s="346">
        <f t="shared" si="2"/>
        <v>0</v>
      </c>
      <c r="D15" s="284" t="str">
        <f>Inputs!E50 &amp; IF(Inputs!E50="",""," @")</f>
        <v/>
      </c>
      <c r="E15" s="166">
        <f>Inputs!D50</f>
        <v>0</v>
      </c>
      <c r="F15" s="165" t="str">
        <f t="shared" si="0"/>
        <v/>
      </c>
      <c r="G15" s="165"/>
      <c r="H15" s="319">
        <f t="shared" si="1"/>
        <v>0</v>
      </c>
      <c r="I15" s="331">
        <f t="shared" si="3"/>
        <v>0</v>
      </c>
      <c r="J15" s="148">
        <f>SUM('Phase I:Phase IV'!O8)</f>
        <v>0</v>
      </c>
    </row>
    <row r="16" spans="1:30">
      <c r="B16" s="33" t="str">
        <f>IF(Inputs!B51="","",Inputs!B51)</f>
        <v/>
      </c>
      <c r="C16" s="346">
        <f t="shared" si="2"/>
        <v>0</v>
      </c>
      <c r="D16" s="284" t="str">
        <f>Inputs!E51 &amp; IF(Inputs!E51="",""," @")</f>
        <v/>
      </c>
      <c r="E16" s="166">
        <f>Inputs!D51</f>
        <v>0</v>
      </c>
      <c r="F16" s="165" t="str">
        <f t="shared" si="0"/>
        <v/>
      </c>
      <c r="G16" s="165"/>
      <c r="H16" s="319">
        <f t="shared" si="1"/>
        <v>0</v>
      </c>
      <c r="I16" s="331">
        <f t="shared" si="3"/>
        <v>0</v>
      </c>
      <c r="J16" s="148">
        <f>SUM('Phase I:Phase IV'!P8)</f>
        <v>0</v>
      </c>
    </row>
    <row r="17" spans="1:30">
      <c r="B17" s="33" t="str">
        <f>IF(Inputs!B52="","",Inputs!B52)</f>
        <v/>
      </c>
      <c r="C17" s="346">
        <f t="shared" si="2"/>
        <v>0</v>
      </c>
      <c r="D17" s="284" t="str">
        <f>Inputs!E52 &amp; IF(Inputs!E52="",""," @")</f>
        <v/>
      </c>
      <c r="E17" s="166">
        <f>Inputs!D52</f>
        <v>0</v>
      </c>
      <c r="F17" s="165" t="str">
        <f t="shared" si="0"/>
        <v/>
      </c>
      <c r="G17" s="165"/>
      <c r="H17" s="319">
        <f t="shared" si="1"/>
        <v>0</v>
      </c>
      <c r="I17" s="331">
        <f t="shared" si="3"/>
        <v>0</v>
      </c>
      <c r="J17" s="148">
        <f>SUM('Phase I:Phase IV'!Q8)</f>
        <v>0</v>
      </c>
    </row>
    <row r="18" spans="1:30">
      <c r="B18" s="33" t="str">
        <f>IF(Inputs!B53="","",Inputs!B53)</f>
        <v/>
      </c>
      <c r="C18" s="346">
        <f t="shared" si="2"/>
        <v>0</v>
      </c>
      <c r="D18" s="284" t="str">
        <f>Inputs!E53 &amp; IF(Inputs!E53="",""," @")</f>
        <v/>
      </c>
      <c r="E18" s="166">
        <f>Inputs!D53</f>
        <v>0</v>
      </c>
      <c r="F18" s="165" t="str">
        <f t="shared" si="0"/>
        <v/>
      </c>
      <c r="G18" s="165"/>
      <c r="H18" s="319">
        <f t="shared" si="1"/>
        <v>0</v>
      </c>
      <c r="I18" s="331">
        <f t="shared" si="3"/>
        <v>0</v>
      </c>
      <c r="J18" s="148">
        <f>SUM('Phase I:Phase IV'!R8)</f>
        <v>0</v>
      </c>
    </row>
    <row r="19" spans="1:30">
      <c r="B19" s="33" t="str">
        <f>IF(Inputs!B54="","",Inputs!B54)</f>
        <v/>
      </c>
      <c r="C19" s="346">
        <f t="shared" si="2"/>
        <v>0</v>
      </c>
      <c r="D19" s="284" t="str">
        <f>Inputs!E54 &amp; IF(Inputs!E54="",""," @")</f>
        <v/>
      </c>
      <c r="E19" s="166">
        <f>Inputs!D54</f>
        <v>0</v>
      </c>
      <c r="F19" s="165" t="str">
        <f t="shared" si="0"/>
        <v/>
      </c>
      <c r="G19" s="165"/>
      <c r="H19" s="319">
        <f t="shared" si="1"/>
        <v>0</v>
      </c>
      <c r="I19" s="331">
        <f t="shared" si="3"/>
        <v>0</v>
      </c>
      <c r="J19" s="148">
        <f>SUM('Phase I:Phase IV'!S8)</f>
        <v>0</v>
      </c>
    </row>
    <row r="20" spans="1:30">
      <c r="B20" s="33" t="str">
        <f>IF(Inputs!B55="","",Inputs!B55)</f>
        <v/>
      </c>
      <c r="C20" s="346">
        <f t="shared" si="2"/>
        <v>0</v>
      </c>
      <c r="D20" s="284" t="str">
        <f>Inputs!E55 &amp; IF(Inputs!E55="",""," @")</f>
        <v/>
      </c>
      <c r="E20" s="166">
        <f>Inputs!D55</f>
        <v>0</v>
      </c>
      <c r="F20" s="165" t="str">
        <f t="shared" si="0"/>
        <v/>
      </c>
      <c r="G20" s="165"/>
      <c r="H20" s="319">
        <f t="shared" si="1"/>
        <v>0</v>
      </c>
      <c r="I20" s="331">
        <f t="shared" si="3"/>
        <v>0</v>
      </c>
      <c r="J20" s="148">
        <f>SUM('Phase I:Phase IV'!T8)</f>
        <v>0</v>
      </c>
    </row>
    <row r="21" spans="1:30">
      <c r="B21" s="33" t="str">
        <f>IF(Inputs!B56="","",Inputs!B56)</f>
        <v/>
      </c>
      <c r="C21" s="346">
        <f>IF(E21=0,0,H21/E21)</f>
        <v>0</v>
      </c>
      <c r="D21" s="284" t="str">
        <f>Inputs!E56 &amp; IF(Inputs!E56="",""," @")</f>
        <v/>
      </c>
      <c r="E21" s="166">
        <f>Inputs!H56</f>
        <v>0</v>
      </c>
      <c r="F21" s="165" t="str">
        <f t="shared" si="0"/>
        <v/>
      </c>
      <c r="G21" s="165"/>
      <c r="H21" s="319">
        <f t="shared" si="1"/>
        <v>0</v>
      </c>
      <c r="I21" s="331">
        <f t="shared" si="3"/>
        <v>0</v>
      </c>
      <c r="J21" s="148">
        <f>SUM('Phase I:Phase IV'!U8)</f>
        <v>0</v>
      </c>
    </row>
    <row r="22" spans="1:30" ht="13.5" thickBot="1">
      <c r="B22" s="33" t="str">
        <f>IF(Inputs!B57="","",Inputs!B57)</f>
        <v/>
      </c>
      <c r="C22" s="346">
        <f t="shared" si="2"/>
        <v>0</v>
      </c>
      <c r="D22" s="284" t="str">
        <f>Inputs!E57 &amp; IF(Inputs!E57="",""," @")</f>
        <v/>
      </c>
      <c r="E22" s="166">
        <f>Inputs!H57</f>
        <v>0</v>
      </c>
      <c r="F22" s="34" t="str">
        <f>IF(B22="","",CONCATENATE("per ",VLOOKUP(B22,Feed,4,FALSE)))</f>
        <v/>
      </c>
      <c r="G22" s="165"/>
      <c r="H22" s="320">
        <f t="shared" si="1"/>
        <v>0</v>
      </c>
      <c r="I22" s="336">
        <f t="shared" si="3"/>
        <v>0</v>
      </c>
      <c r="J22" s="148">
        <f>SUM('Phase I:Phase IV'!V8)</f>
        <v>0</v>
      </c>
    </row>
    <row r="23" spans="1:30" ht="13.5" thickTop="1">
      <c r="B23" s="33"/>
      <c r="C23" s="20"/>
      <c r="D23" s="34"/>
      <c r="E23" s="34"/>
      <c r="F23" s="18" t="s">
        <v>27</v>
      </c>
      <c r="G23" s="18"/>
      <c r="H23" s="321">
        <f>SUM(H13:H22)</f>
        <v>0</v>
      </c>
      <c r="I23" s="337">
        <f>SUM(I13:I22)</f>
        <v>0</v>
      </c>
    </row>
    <row r="24" spans="1:30">
      <c r="B24" s="33"/>
      <c r="C24" s="20"/>
      <c r="D24" s="34"/>
      <c r="E24" s="34"/>
      <c r="F24" s="34"/>
      <c r="G24" s="165"/>
      <c r="H24" s="316"/>
      <c r="I24" s="333"/>
    </row>
    <row r="25" spans="1:30">
      <c r="B25" s="55" t="s">
        <v>38</v>
      </c>
      <c r="C25" s="20"/>
      <c r="D25" s="59"/>
      <c r="E25" s="26"/>
      <c r="F25" s="26"/>
      <c r="G25" s="271"/>
      <c r="H25" s="318" t="s">
        <v>24</v>
      </c>
      <c r="I25" s="335" t="s">
        <v>24</v>
      </c>
    </row>
    <row r="26" spans="1:30">
      <c r="B26" s="141" t="str">
        <f>Inputs!B61</f>
        <v>Labor</v>
      </c>
      <c r="C26" s="20"/>
      <c r="D26" s="56"/>
      <c r="E26" s="42"/>
      <c r="F26" s="42"/>
      <c r="G26" s="171"/>
      <c r="H26" s="314">
        <f>'Phase I'!H20+'Phase II'!H20+'Phase III'!H20+'Phase IV'!H20</f>
        <v>0</v>
      </c>
      <c r="I26" s="331">
        <f>IF($C$6=0,0,H26/$C$6)</f>
        <v>0</v>
      </c>
    </row>
    <row r="27" spans="1:30">
      <c r="B27" s="164" t="str">
        <f>Inputs!B62</f>
        <v>Fuel</v>
      </c>
      <c r="C27" s="20"/>
      <c r="D27" s="56"/>
      <c r="E27" s="42"/>
      <c r="F27" s="42"/>
      <c r="G27" s="171"/>
      <c r="H27" s="314">
        <f>'Phase I'!H21+'Phase II'!H21+'Phase III'!H21+'Phase IV'!H21</f>
        <v>0</v>
      </c>
      <c r="I27" s="331">
        <f t="shared" ref="I27:I37" si="4">IF($C$6=0,0,H27/$C$6)</f>
        <v>0</v>
      </c>
    </row>
    <row r="28" spans="1:30">
      <c r="B28" s="164" t="str">
        <f>Inputs!B63</f>
        <v>Veterinary and Medical</v>
      </c>
      <c r="C28" s="20"/>
      <c r="D28" s="56"/>
      <c r="E28" s="42"/>
      <c r="F28" s="42"/>
      <c r="G28" s="171"/>
      <c r="H28" s="314">
        <f>'Phase I'!H22+'Phase II'!H22+'Phase III'!H22+'Phase IV'!H22</f>
        <v>0</v>
      </c>
      <c r="I28" s="331">
        <f t="shared" si="4"/>
        <v>0</v>
      </c>
    </row>
    <row r="29" spans="1:30">
      <c r="B29" s="164">
        <f>Inputs!B64</f>
        <v>0</v>
      </c>
      <c r="C29" s="20"/>
      <c r="D29" s="56"/>
      <c r="E29" s="42"/>
      <c r="F29" s="42"/>
      <c r="G29" s="171"/>
      <c r="H29" s="314">
        <f>'Phase I'!H23+'Phase II'!H23+'Phase III'!H23+'Phase IV'!H23</f>
        <v>0</v>
      </c>
      <c r="I29" s="331">
        <f t="shared" si="4"/>
        <v>0</v>
      </c>
    </row>
    <row r="30" spans="1:30">
      <c r="B30" s="164">
        <f>Inputs!B65</f>
        <v>0</v>
      </c>
      <c r="C30" s="20"/>
      <c r="D30" s="56"/>
      <c r="E30" s="42"/>
      <c r="F30" s="42"/>
      <c r="G30" s="171"/>
      <c r="H30" s="314">
        <f>'Phase I'!H24+'Phase II'!H24+'Phase III'!H24+'Phase IV'!H24</f>
        <v>0</v>
      </c>
      <c r="I30" s="331">
        <f t="shared" si="4"/>
        <v>0</v>
      </c>
    </row>
    <row r="31" spans="1:30" s="146" customFormat="1">
      <c r="A31" s="185"/>
      <c r="B31" s="164">
        <f>Inputs!B66</f>
        <v>0</v>
      </c>
      <c r="C31" s="160"/>
      <c r="D31" s="176"/>
      <c r="E31" s="171"/>
      <c r="F31" s="171"/>
      <c r="G31" s="171"/>
      <c r="H31" s="314">
        <f>'Phase I'!H25+'Phase II'!H25+'Phase III'!H25+'Phase IV'!H25</f>
        <v>0</v>
      </c>
      <c r="I31" s="331">
        <f t="shared" si="4"/>
        <v>0</v>
      </c>
      <c r="J31" s="148"/>
      <c r="K31" s="148"/>
      <c r="L31" s="148"/>
      <c r="M31" s="148"/>
      <c r="N31" s="148"/>
      <c r="O31" s="148"/>
      <c r="P31" s="148"/>
      <c r="Q31" s="148"/>
      <c r="R31" s="148"/>
      <c r="S31" s="148"/>
      <c r="T31" s="148"/>
      <c r="U31" s="148"/>
      <c r="V31" s="148"/>
      <c r="W31" s="148"/>
      <c r="X31" s="148"/>
      <c r="Y31" s="148"/>
      <c r="Z31" s="148"/>
      <c r="AA31" s="185"/>
      <c r="AB31" s="185"/>
      <c r="AC31" s="185"/>
      <c r="AD31" s="185"/>
    </row>
    <row r="32" spans="1:30" s="146" customFormat="1">
      <c r="A32" s="185"/>
      <c r="B32" s="164">
        <f>Inputs!B67</f>
        <v>0</v>
      </c>
      <c r="C32" s="160"/>
      <c r="D32" s="176"/>
      <c r="E32" s="171"/>
      <c r="F32" s="171"/>
      <c r="G32" s="171"/>
      <c r="H32" s="314">
        <f>'Phase I'!H26+'Phase II'!H26+'Phase III'!H26+'Phase IV'!H26</f>
        <v>0</v>
      </c>
      <c r="I32" s="331">
        <f t="shared" si="4"/>
        <v>0</v>
      </c>
      <c r="J32" s="148"/>
      <c r="K32" s="148"/>
      <c r="L32" s="148"/>
      <c r="M32" s="148"/>
      <c r="N32" s="148"/>
      <c r="O32" s="148"/>
      <c r="P32" s="148"/>
      <c r="Q32" s="148"/>
      <c r="R32" s="148"/>
      <c r="S32" s="148"/>
      <c r="T32" s="148"/>
      <c r="U32" s="148"/>
      <c r="V32" s="148"/>
      <c r="W32" s="148"/>
      <c r="X32" s="148"/>
      <c r="Y32" s="148"/>
      <c r="Z32" s="148"/>
      <c r="AA32" s="185"/>
      <c r="AB32" s="185"/>
      <c r="AC32" s="185"/>
      <c r="AD32" s="185"/>
    </row>
    <row r="33" spans="1:30" s="146" customFormat="1">
      <c r="A33" s="185"/>
      <c r="B33" s="164">
        <f>Inputs!B68</f>
        <v>0</v>
      </c>
      <c r="C33" s="160"/>
      <c r="D33" s="176"/>
      <c r="E33" s="171"/>
      <c r="F33" s="171"/>
      <c r="G33" s="171"/>
      <c r="H33" s="314">
        <f>'Phase I'!H27+'Phase II'!H27+'Phase III'!H27+'Phase IV'!H27</f>
        <v>0</v>
      </c>
      <c r="I33" s="331">
        <f t="shared" si="4"/>
        <v>0</v>
      </c>
      <c r="J33" s="148"/>
      <c r="K33" s="148"/>
      <c r="L33" s="148"/>
      <c r="M33" s="148"/>
      <c r="N33" s="148"/>
      <c r="O33" s="148"/>
      <c r="P33" s="148"/>
      <c r="Q33" s="148"/>
      <c r="R33" s="148"/>
      <c r="S33" s="148"/>
      <c r="T33" s="148"/>
      <c r="U33" s="148"/>
      <c r="V33" s="148"/>
      <c r="W33" s="148"/>
      <c r="X33" s="148"/>
      <c r="Y33" s="148"/>
      <c r="Z33" s="148"/>
      <c r="AA33" s="185"/>
      <c r="AB33" s="185"/>
      <c r="AC33" s="185"/>
      <c r="AD33" s="185"/>
    </row>
    <row r="34" spans="1:30">
      <c r="B34" s="164">
        <f>Inputs!B69</f>
        <v>0</v>
      </c>
      <c r="C34" s="20"/>
      <c r="D34" s="56"/>
      <c r="E34" s="42"/>
      <c r="F34" s="42"/>
      <c r="G34" s="171"/>
      <c r="H34" s="314">
        <f>'Phase I'!H28+'Phase II'!H28+'Phase III'!H28+'Phase IV'!H28</f>
        <v>0</v>
      </c>
      <c r="I34" s="331">
        <f t="shared" si="4"/>
        <v>0</v>
      </c>
    </row>
    <row r="35" spans="1:30" ht="42.75" customHeight="1" thickBot="1">
      <c r="B35" s="112" t="s">
        <v>28</v>
      </c>
      <c r="C35" s="468" t="s">
        <v>71</v>
      </c>
      <c r="D35" s="469"/>
      <c r="E35" s="469"/>
      <c r="F35" s="469"/>
      <c r="G35" s="285"/>
      <c r="H35" s="322">
        <f>'Phase I'!H29+'Phase II'!H29+'Phase III'!H29+'Phase IV'!H29</f>
        <v>0</v>
      </c>
      <c r="I35" s="338">
        <f t="shared" si="4"/>
        <v>0</v>
      </c>
    </row>
    <row r="36" spans="1:30" ht="14.25" thickTop="1" thickBot="1">
      <c r="B36" s="36"/>
      <c r="C36" s="22"/>
      <c r="D36" s="37"/>
      <c r="E36" s="34"/>
      <c r="F36" s="44" t="s">
        <v>40</v>
      </c>
      <c r="G36" s="173"/>
      <c r="H36" s="323">
        <f>SUM(H26:H35)</f>
        <v>0</v>
      </c>
      <c r="I36" s="339">
        <f>SUM(I26:I35)</f>
        <v>0</v>
      </c>
    </row>
    <row r="37" spans="1:30" ht="16.5" thickBot="1">
      <c r="B37" s="45"/>
      <c r="C37" s="25"/>
      <c r="D37" s="25"/>
      <c r="E37" s="25"/>
      <c r="F37" s="16" t="s">
        <v>29</v>
      </c>
      <c r="G37" s="16"/>
      <c r="H37" s="315">
        <f>H23+H36</f>
        <v>0</v>
      </c>
      <c r="I37" s="334">
        <f t="shared" si="4"/>
        <v>0</v>
      </c>
    </row>
    <row r="38" spans="1:30" ht="13.5" thickBot="1">
      <c r="B38" s="33"/>
      <c r="C38" s="34"/>
      <c r="D38" s="34"/>
      <c r="E38" s="43"/>
      <c r="F38" s="43"/>
      <c r="G38" s="172"/>
      <c r="H38" s="324"/>
      <c r="I38" s="340"/>
    </row>
    <row r="39" spans="1:30" ht="24" customHeight="1" thickBot="1">
      <c r="B39" s="45" t="s">
        <v>64</v>
      </c>
      <c r="C39" s="74"/>
      <c r="D39" s="75"/>
      <c r="E39" s="75"/>
      <c r="F39" s="75"/>
      <c r="G39" s="75"/>
      <c r="H39" s="317" t="s">
        <v>53</v>
      </c>
      <c r="I39" s="334" t="str">
        <f>I10</f>
        <v>per Animal Sold</v>
      </c>
    </row>
    <row r="40" spans="1:30">
      <c r="B40" s="54" t="s">
        <v>30</v>
      </c>
      <c r="C40" s="70"/>
      <c r="D40" s="47" t="s">
        <v>11</v>
      </c>
      <c r="E40" s="34"/>
      <c r="F40" s="32"/>
      <c r="G40" s="32"/>
      <c r="H40" s="325" t="s">
        <v>24</v>
      </c>
      <c r="I40" s="341" t="s">
        <v>24</v>
      </c>
    </row>
    <row r="41" spans="1:30">
      <c r="B41" s="33" t="str">
        <f>IF(Inputs!B73="","",Inputs!B73)</f>
        <v/>
      </c>
      <c r="C41" s="53"/>
      <c r="D41" s="416">
        <f>Inputs!G73</f>
        <v>0</v>
      </c>
      <c r="E41" s="34"/>
      <c r="F41" s="41"/>
      <c r="G41" s="170"/>
      <c r="H41" s="314">
        <f>D41</f>
        <v>0</v>
      </c>
      <c r="I41" s="331">
        <f t="shared" ref="I41:I48" si="5">IF($C$6=0,0,H41/$C$6)</f>
        <v>0</v>
      </c>
    </row>
    <row r="42" spans="1:30">
      <c r="B42" s="33" t="str">
        <f>IF(Inputs!B74="","",Inputs!B74)</f>
        <v/>
      </c>
      <c r="C42" s="53"/>
      <c r="D42" s="416">
        <f>Inputs!G74</f>
        <v>0</v>
      </c>
      <c r="E42" s="34"/>
      <c r="F42" s="41"/>
      <c r="G42" s="170"/>
      <c r="H42" s="314">
        <f t="shared" ref="H42:H48" si="6">D42</f>
        <v>0</v>
      </c>
      <c r="I42" s="331">
        <f t="shared" si="5"/>
        <v>0</v>
      </c>
    </row>
    <row r="43" spans="1:30">
      <c r="B43" s="33" t="str">
        <f>IF(Inputs!B75="","",Inputs!B75)</f>
        <v/>
      </c>
      <c r="C43" s="53"/>
      <c r="D43" s="416">
        <f>Inputs!G75</f>
        <v>0</v>
      </c>
      <c r="E43" s="34"/>
      <c r="F43" s="41"/>
      <c r="G43" s="170"/>
      <c r="H43" s="314">
        <f t="shared" si="6"/>
        <v>0</v>
      </c>
      <c r="I43" s="331">
        <f t="shared" si="5"/>
        <v>0</v>
      </c>
    </row>
    <row r="44" spans="1:30">
      <c r="B44" s="33" t="str">
        <f>IF(Inputs!B76="","",Inputs!B76)</f>
        <v/>
      </c>
      <c r="C44" s="53"/>
      <c r="D44" s="416">
        <f>Inputs!G76</f>
        <v>0</v>
      </c>
      <c r="E44" s="34"/>
      <c r="F44" s="41"/>
      <c r="G44" s="170"/>
      <c r="H44" s="314">
        <f t="shared" si="6"/>
        <v>0</v>
      </c>
      <c r="I44" s="331">
        <f t="shared" si="5"/>
        <v>0</v>
      </c>
    </row>
    <row r="45" spans="1:30">
      <c r="B45" s="33">
        <f>Inputs!B78</f>
        <v>0</v>
      </c>
      <c r="C45" s="53"/>
      <c r="D45" s="416">
        <f>Inputs!G77</f>
        <v>0</v>
      </c>
      <c r="E45" s="34"/>
      <c r="F45" s="41"/>
      <c r="G45" s="170"/>
      <c r="H45" s="314">
        <f t="shared" si="6"/>
        <v>0</v>
      </c>
      <c r="I45" s="331">
        <f t="shared" si="5"/>
        <v>0</v>
      </c>
    </row>
    <row r="46" spans="1:30">
      <c r="B46" s="141">
        <f>Inputs!B79</f>
        <v>0</v>
      </c>
      <c r="C46" s="53"/>
      <c r="D46" s="416">
        <f>Inputs!G78</f>
        <v>0</v>
      </c>
      <c r="E46" s="34"/>
      <c r="F46" s="41"/>
      <c r="G46" s="170"/>
      <c r="H46" s="314">
        <f t="shared" si="6"/>
        <v>0</v>
      </c>
      <c r="I46" s="331">
        <f t="shared" si="5"/>
        <v>0</v>
      </c>
    </row>
    <row r="47" spans="1:30">
      <c r="B47" s="141">
        <f>Inputs!B80</f>
        <v>0</v>
      </c>
      <c r="C47" s="53"/>
      <c r="D47" s="416">
        <f>Inputs!G79</f>
        <v>0</v>
      </c>
      <c r="E47" s="34"/>
      <c r="F47" s="41"/>
      <c r="G47" s="170"/>
      <c r="H47" s="314">
        <f t="shared" si="6"/>
        <v>0</v>
      </c>
      <c r="I47" s="331">
        <f t="shared" si="5"/>
        <v>0</v>
      </c>
    </row>
    <row r="48" spans="1:30" ht="13.5" thickBot="1">
      <c r="B48" s="141">
        <f>Inputs!B81</f>
        <v>0</v>
      </c>
      <c r="C48" s="53"/>
      <c r="D48" s="416">
        <f>Inputs!G80</f>
        <v>0</v>
      </c>
      <c r="E48" s="34"/>
      <c r="F48" s="41"/>
      <c r="G48" s="170"/>
      <c r="H48" s="320">
        <f t="shared" si="6"/>
        <v>0</v>
      </c>
      <c r="I48" s="336">
        <f t="shared" si="5"/>
        <v>0</v>
      </c>
    </row>
    <row r="49" spans="2:9" ht="13.5" thickTop="1">
      <c r="B49" s="33"/>
      <c r="C49" s="21"/>
      <c r="D49" s="416"/>
      <c r="E49" s="42"/>
      <c r="F49" s="19" t="s">
        <v>41</v>
      </c>
      <c r="G49" s="19"/>
      <c r="H49" s="321">
        <f>SUM(H41:H48)</f>
        <v>0</v>
      </c>
      <c r="I49" s="337">
        <f>SUM(I41:I48)</f>
        <v>0</v>
      </c>
    </row>
    <row r="50" spans="2:9">
      <c r="B50" s="33"/>
      <c r="C50" s="20"/>
      <c r="D50" s="116"/>
      <c r="E50" s="34"/>
      <c r="F50" s="43"/>
      <c r="G50" s="172"/>
      <c r="H50" s="324"/>
      <c r="I50" s="340"/>
    </row>
    <row r="51" spans="2:9">
      <c r="B51" s="55" t="s">
        <v>45</v>
      </c>
      <c r="C51" s="20"/>
      <c r="D51" s="421"/>
      <c r="E51" s="59"/>
      <c r="F51" s="34"/>
      <c r="G51" s="165"/>
      <c r="H51" s="318" t="s">
        <v>24</v>
      </c>
      <c r="I51" s="335" t="s">
        <v>24</v>
      </c>
    </row>
    <row r="52" spans="2:9">
      <c r="B52" s="33" t="s">
        <v>15</v>
      </c>
      <c r="C52" s="20"/>
      <c r="D52" s="422"/>
      <c r="E52" s="60"/>
      <c r="F52" s="34"/>
      <c r="G52" s="165"/>
      <c r="H52" s="314">
        <f>Inputs!E90</f>
        <v>0</v>
      </c>
      <c r="I52" s="331">
        <f>IF($C$6=0,0,H52/$C$6)</f>
        <v>0</v>
      </c>
    </row>
    <row r="53" spans="2:9">
      <c r="B53" s="33" t="s">
        <v>32</v>
      </c>
      <c r="C53" s="20"/>
      <c r="D53" s="422"/>
      <c r="E53" s="60"/>
      <c r="F53" s="34"/>
      <c r="G53" s="165"/>
      <c r="H53" s="314">
        <f>Inputs!E91</f>
        <v>0</v>
      </c>
      <c r="I53" s="331">
        <f t="shared" ref="I53:I56" si="7">IF($C$6=0,0,H53/$C$6)</f>
        <v>0</v>
      </c>
    </row>
    <row r="54" spans="2:9">
      <c r="B54" s="33" t="s">
        <v>18</v>
      </c>
      <c r="C54" s="20"/>
      <c r="D54" s="422"/>
      <c r="E54" s="60"/>
      <c r="F54" s="34"/>
      <c r="G54" s="165"/>
      <c r="H54" s="314">
        <f>Inputs!E92</f>
        <v>0</v>
      </c>
      <c r="I54" s="331">
        <f t="shared" si="7"/>
        <v>0</v>
      </c>
    </row>
    <row r="55" spans="2:9">
      <c r="B55" s="33" t="s">
        <v>33</v>
      </c>
      <c r="C55" s="20"/>
      <c r="D55" s="422"/>
      <c r="E55" s="60"/>
      <c r="F55" s="34"/>
      <c r="G55" s="165"/>
      <c r="H55" s="314">
        <f>Inputs!E93</f>
        <v>0</v>
      </c>
      <c r="I55" s="331">
        <f t="shared" si="7"/>
        <v>0</v>
      </c>
    </row>
    <row r="56" spans="2:9" ht="13.5" thickBot="1">
      <c r="B56" s="33" t="s">
        <v>20</v>
      </c>
      <c r="C56" s="20"/>
      <c r="D56" s="422"/>
      <c r="E56" s="60"/>
      <c r="F56" s="34"/>
      <c r="G56" s="165"/>
      <c r="H56" s="320">
        <f>Inputs!E94</f>
        <v>0</v>
      </c>
      <c r="I56" s="336">
        <f t="shared" si="7"/>
        <v>0</v>
      </c>
    </row>
    <row r="57" spans="2:9" ht="14.25" thickTop="1" thickBot="1">
      <c r="B57" s="36"/>
      <c r="C57" s="22"/>
      <c r="D57" s="419"/>
      <c r="E57" s="37"/>
      <c r="F57" s="44" t="s">
        <v>42</v>
      </c>
      <c r="G57" s="173"/>
      <c r="H57" s="323">
        <f>SUM(H52:H56)</f>
        <v>0</v>
      </c>
      <c r="I57" s="339">
        <f>SUM(I52:I56)</f>
        <v>0</v>
      </c>
    </row>
    <row r="58" spans="2:9" ht="16.5" thickBot="1">
      <c r="B58" s="45"/>
      <c r="C58" s="46"/>
      <c r="D58" s="423"/>
      <c r="E58" s="46"/>
      <c r="F58" s="16" t="s">
        <v>58</v>
      </c>
      <c r="G58" s="16"/>
      <c r="H58" s="315">
        <f>H49+H57</f>
        <v>0</v>
      </c>
      <c r="I58" s="332">
        <f>I49+I57</f>
        <v>0</v>
      </c>
    </row>
    <row r="59" spans="2:9" ht="13.5" thickBot="1">
      <c r="B59" s="33"/>
      <c r="C59" s="34"/>
      <c r="D59" s="116"/>
      <c r="E59" s="34"/>
      <c r="F59" s="34"/>
      <c r="G59" s="165"/>
      <c r="H59" s="316"/>
      <c r="I59" s="333"/>
    </row>
    <row r="60" spans="2:9" ht="16.5" thickBot="1">
      <c r="B60" s="45"/>
      <c r="C60" s="46"/>
      <c r="D60" s="423"/>
      <c r="E60" s="46"/>
      <c r="F60" s="16" t="s">
        <v>65</v>
      </c>
      <c r="G60" s="16"/>
      <c r="H60" s="315">
        <f>H37+H58</f>
        <v>0</v>
      </c>
      <c r="I60" s="332">
        <f>I37+I58</f>
        <v>0</v>
      </c>
    </row>
    <row r="61" spans="2:9" ht="13.5" thickBot="1">
      <c r="B61" s="33"/>
      <c r="C61" s="34"/>
      <c r="D61" s="116"/>
      <c r="E61" s="34"/>
      <c r="F61" s="34"/>
      <c r="G61" s="165"/>
      <c r="H61" s="316"/>
      <c r="I61" s="333"/>
    </row>
    <row r="62" spans="2:9" ht="16.5" thickBot="1">
      <c r="B62" s="45"/>
      <c r="C62" s="46"/>
      <c r="D62" s="423"/>
      <c r="E62" s="46"/>
      <c r="F62" s="16" t="s">
        <v>60</v>
      </c>
      <c r="G62" s="16"/>
      <c r="H62" s="315">
        <f>H8-H60</f>
        <v>0</v>
      </c>
      <c r="I62" s="332">
        <f>I8-I60</f>
        <v>0</v>
      </c>
    </row>
    <row r="63" spans="2:9" ht="13.5" thickBot="1">
      <c r="B63" s="30" t="s">
        <v>5</v>
      </c>
      <c r="C63" s="30"/>
      <c r="D63" s="424"/>
      <c r="E63" s="30"/>
      <c r="F63" s="30"/>
      <c r="G63" s="30"/>
      <c r="H63" s="326"/>
      <c r="I63" s="342"/>
    </row>
    <row r="64" spans="2:9" ht="28.5" customHeight="1" thickBot="1">
      <c r="B64" s="28" t="s">
        <v>55</v>
      </c>
      <c r="C64" s="261"/>
      <c r="D64" s="425"/>
      <c r="E64" s="75"/>
      <c r="F64" s="75"/>
      <c r="G64" s="75"/>
      <c r="H64" s="317" t="s">
        <v>53</v>
      </c>
      <c r="I64" s="334" t="str">
        <f>I39</f>
        <v>per Animal Sold</v>
      </c>
    </row>
    <row r="65" spans="2:11" ht="25.5">
      <c r="B65" s="260" t="s">
        <v>69</v>
      </c>
      <c r="C65" s="165"/>
      <c r="D65" s="426" t="s">
        <v>80</v>
      </c>
      <c r="E65" s="184" t="s">
        <v>81</v>
      </c>
      <c r="F65" s="32"/>
      <c r="G65" s="32"/>
      <c r="H65" s="325" t="s">
        <v>24</v>
      </c>
      <c r="I65" s="341" t="s">
        <v>24</v>
      </c>
    </row>
    <row r="66" spans="2:11">
      <c r="B66" s="191" t="str">
        <f>IF(Inputs!B73="","",Inputs!B73)</f>
        <v/>
      </c>
      <c r="C66" s="165"/>
      <c r="D66" s="416">
        <f>IF(Inputs!F73=0,0,(Inputs!D73-Inputs!E73)/Inputs!F73)</f>
        <v>0</v>
      </c>
      <c r="E66" s="310">
        <f>IF(Inputs!B73=0,0,Inputs!D73*Inputs!$E$85)</f>
        <v>0</v>
      </c>
      <c r="F66" s="41"/>
      <c r="G66" s="170"/>
      <c r="H66" s="314">
        <f t="shared" ref="H66:H73" si="8">SUM(D66:E66)</f>
        <v>0</v>
      </c>
      <c r="I66" s="331">
        <f>IF($C$6=0,0,H66/$C$6)</f>
        <v>0</v>
      </c>
    </row>
    <row r="67" spans="2:11">
      <c r="B67" s="191" t="str">
        <f>IF(Inputs!B74="","",Inputs!B74)</f>
        <v/>
      </c>
      <c r="C67" s="165"/>
      <c r="D67" s="416">
        <f>IF(Inputs!F74=0,0,(Inputs!D74-Inputs!E74)/Inputs!F74)</f>
        <v>0</v>
      </c>
      <c r="E67" s="310">
        <f>IF(Inputs!B74=0,0,Inputs!D74*Inputs!$E$85)</f>
        <v>0</v>
      </c>
      <c r="F67" s="41"/>
      <c r="G67" s="170"/>
      <c r="H67" s="314">
        <f t="shared" si="8"/>
        <v>0</v>
      </c>
      <c r="I67" s="331">
        <f t="shared" ref="I67:I76" si="9">IF($C$6=0,0,H67/$C$6)</f>
        <v>0</v>
      </c>
    </row>
    <row r="68" spans="2:11">
      <c r="B68" s="191" t="str">
        <f>IF(Inputs!B75="","",Inputs!B75)</f>
        <v/>
      </c>
      <c r="C68" s="165"/>
      <c r="D68" s="416">
        <f>IF(Inputs!F75=0,0,(Inputs!D75-Inputs!E75)/Inputs!F75)</f>
        <v>0</v>
      </c>
      <c r="E68" s="310">
        <f>IF(Inputs!B75=0,0,Inputs!D75*Inputs!$E$85)</f>
        <v>0</v>
      </c>
      <c r="F68" s="41"/>
      <c r="G68" s="170"/>
      <c r="H68" s="314">
        <f t="shared" si="8"/>
        <v>0</v>
      </c>
      <c r="I68" s="331">
        <f t="shared" si="9"/>
        <v>0</v>
      </c>
    </row>
    <row r="69" spans="2:11">
      <c r="B69" s="191" t="str">
        <f>IF(Inputs!B76="","",Inputs!B76)</f>
        <v/>
      </c>
      <c r="C69" s="165"/>
      <c r="D69" s="416">
        <f>IF(Inputs!F76=0,0,(Inputs!D76-Inputs!E76)/Inputs!F76)</f>
        <v>0</v>
      </c>
      <c r="E69" s="310">
        <f>IF(Inputs!B76=0,0,Inputs!D76*Inputs!$E$85)</f>
        <v>0</v>
      </c>
      <c r="F69" s="41"/>
      <c r="G69" s="170"/>
      <c r="H69" s="314">
        <f t="shared" si="8"/>
        <v>0</v>
      </c>
      <c r="I69" s="331">
        <f t="shared" si="9"/>
        <v>0</v>
      </c>
    </row>
    <row r="70" spans="2:11">
      <c r="B70" s="191" t="str">
        <f>IF(Inputs!B78="","",Inputs!B78)</f>
        <v/>
      </c>
      <c r="C70" s="165"/>
      <c r="D70" s="416">
        <f>IF(Inputs!F77=0,0,(Inputs!D77-Inputs!E77)/Inputs!F77)</f>
        <v>0</v>
      </c>
      <c r="E70" s="310">
        <f>IF(Inputs!B77=0,0,Inputs!D77*Inputs!$E$85)</f>
        <v>0</v>
      </c>
      <c r="F70" s="41"/>
      <c r="G70" s="170"/>
      <c r="H70" s="314">
        <f t="shared" si="8"/>
        <v>0</v>
      </c>
      <c r="I70" s="331">
        <f t="shared" si="9"/>
        <v>0</v>
      </c>
    </row>
    <row r="71" spans="2:11">
      <c r="B71" s="191" t="str">
        <f>IF(Inputs!B79="","",Inputs!B79)</f>
        <v/>
      </c>
      <c r="C71" s="165"/>
      <c r="D71" s="416">
        <f>IF(Inputs!F78=0,0,(Inputs!D78-Inputs!E78)/Inputs!F78)</f>
        <v>0</v>
      </c>
      <c r="E71" s="310">
        <f>IF(Inputs!B78=0,0,Inputs!D78*Inputs!$E$85)</f>
        <v>0</v>
      </c>
      <c r="F71" s="41"/>
      <c r="G71" s="170"/>
      <c r="H71" s="314">
        <f t="shared" si="8"/>
        <v>0</v>
      </c>
      <c r="I71" s="331">
        <f t="shared" si="9"/>
        <v>0</v>
      </c>
    </row>
    <row r="72" spans="2:11">
      <c r="B72" s="191" t="str">
        <f>IF(Inputs!B80="","",Inputs!B80)</f>
        <v/>
      </c>
      <c r="C72" s="165"/>
      <c r="D72" s="416">
        <f>IF(Inputs!F79=0,0,(Inputs!D79-Inputs!E79)/Inputs!F79)</f>
        <v>0</v>
      </c>
      <c r="E72" s="310">
        <f>IF(Inputs!B79=0,0,Inputs!D79*Inputs!$E$85)</f>
        <v>0</v>
      </c>
      <c r="F72" s="41"/>
      <c r="G72" s="170"/>
      <c r="H72" s="314">
        <f t="shared" si="8"/>
        <v>0</v>
      </c>
      <c r="I72" s="331">
        <f t="shared" si="9"/>
        <v>0</v>
      </c>
    </row>
    <row r="73" spans="2:11">
      <c r="B73" s="191" t="str">
        <f>IF(Inputs!B81="","",Inputs!B81)</f>
        <v/>
      </c>
      <c r="C73" s="165"/>
      <c r="D73" s="416">
        <f>IF(Inputs!F80=0,0,(Inputs!D80-Inputs!E80)/Inputs!F80)</f>
        <v>0</v>
      </c>
      <c r="E73" s="310">
        <f>IF(Inputs!B80=0,0,Inputs!D80*Inputs!$E$85)</f>
        <v>0</v>
      </c>
      <c r="F73" s="41"/>
      <c r="G73" s="170"/>
      <c r="H73" s="314">
        <f t="shared" si="8"/>
        <v>0</v>
      </c>
      <c r="I73" s="331">
        <f t="shared" si="9"/>
        <v>0</v>
      </c>
      <c r="K73" s="102"/>
    </row>
    <row r="74" spans="2:11">
      <c r="B74" s="55" t="s">
        <v>67</v>
      </c>
      <c r="C74" s="20"/>
      <c r="D74" s="421"/>
      <c r="E74" s="59"/>
      <c r="F74" s="34"/>
      <c r="G74" s="165"/>
      <c r="H74" s="327"/>
      <c r="I74" s="331">
        <f t="shared" si="9"/>
        <v>0</v>
      </c>
    </row>
    <row r="75" spans="2:11">
      <c r="B75" s="33" t="s">
        <v>31</v>
      </c>
      <c r="C75" s="20" t="s">
        <v>73</v>
      </c>
      <c r="D75" s="60"/>
      <c r="E75" s="60"/>
      <c r="F75" s="34"/>
      <c r="G75" s="165"/>
      <c r="H75" s="314">
        <f>Inputs!E89*Inputs!E85</f>
        <v>0</v>
      </c>
      <c r="I75" s="331">
        <f t="shared" si="9"/>
        <v>0</v>
      </c>
    </row>
    <row r="76" spans="2:11" ht="13.5" thickBot="1">
      <c r="B76" s="33" t="s">
        <v>57</v>
      </c>
      <c r="C76" s="20" t="s">
        <v>72</v>
      </c>
      <c r="D76" s="60"/>
      <c r="E76" s="60"/>
      <c r="F76" s="34"/>
      <c r="G76" s="165"/>
      <c r="H76" s="320">
        <f>'Phase I'!H71+IF(PhaseII="Yes",'Phase II'!H71,0)+IF(PhaseIII="Yes",'Phase III'!H71,0)+IF(PhaseIV="Yes",'Phase IV'!H71,0)</f>
        <v>0</v>
      </c>
      <c r="I76" s="331">
        <f t="shared" si="9"/>
        <v>0</v>
      </c>
    </row>
    <row r="77" spans="2:11" ht="17.25" thickTop="1" thickBot="1">
      <c r="B77" s="45"/>
      <c r="C77" s="46"/>
      <c r="D77" s="46"/>
      <c r="E77" s="46"/>
      <c r="F77" s="16" t="s">
        <v>61</v>
      </c>
      <c r="G77" s="16"/>
      <c r="H77" s="315">
        <f>SUM(H66:H76)</f>
        <v>0</v>
      </c>
      <c r="I77" s="332">
        <f>SUM(I66:J76)</f>
        <v>0</v>
      </c>
    </row>
    <row r="78" spans="2:11" ht="13.5" thickBot="1">
      <c r="B78" s="263"/>
      <c r="C78" s="263"/>
      <c r="D78" s="263"/>
      <c r="E78" s="263"/>
      <c r="F78" s="263"/>
      <c r="G78" s="263"/>
      <c r="H78" s="328"/>
      <c r="I78" s="343"/>
    </row>
    <row r="79" spans="2:11" ht="25.5">
      <c r="B79" s="92" t="s">
        <v>63</v>
      </c>
      <c r="C79" s="89"/>
      <c r="D79" s="93"/>
      <c r="E79" s="93"/>
      <c r="F79" s="93"/>
      <c r="G79" s="93"/>
      <c r="H79" s="329" t="s">
        <v>53</v>
      </c>
      <c r="I79" s="344" t="str">
        <f>I64</f>
        <v>per Animal Sold</v>
      </c>
    </row>
    <row r="80" spans="2:11" ht="16.5" thickBot="1">
      <c r="B80" s="95"/>
      <c r="C80" s="86"/>
      <c r="D80" s="86"/>
      <c r="E80" s="86"/>
      <c r="F80" s="87" t="s">
        <v>52</v>
      </c>
      <c r="G80" s="163"/>
      <c r="H80" s="330">
        <f>H60+H77</f>
        <v>0</v>
      </c>
      <c r="I80" s="345">
        <f>I60+I77</f>
        <v>0</v>
      </c>
    </row>
    <row r="81" spans="2:9" ht="13.5" thickBot="1">
      <c r="B81" s="263"/>
      <c r="C81" s="263"/>
      <c r="D81" s="263"/>
      <c r="E81" s="263"/>
      <c r="F81" s="263"/>
      <c r="G81" s="263"/>
      <c r="H81" s="328"/>
      <c r="I81" s="343"/>
    </row>
    <row r="82" spans="2:9" ht="16.5" thickBot="1">
      <c r="B82" s="28"/>
      <c r="C82" s="96"/>
      <c r="D82" s="46"/>
      <c r="E82" s="46"/>
      <c r="F82" s="16" t="s">
        <v>62</v>
      </c>
      <c r="G82" s="16"/>
      <c r="H82" s="315">
        <f>H8-H80</f>
        <v>0</v>
      </c>
      <c r="I82" s="332">
        <f>I8-I80</f>
        <v>0</v>
      </c>
    </row>
  </sheetData>
  <sheetProtection sheet="1" objects="1" scenarios="1"/>
  <mergeCells count="2">
    <mergeCell ref="C11:C12"/>
    <mergeCell ref="C35:F35"/>
  </mergeCells>
  <printOptions horizontalCentered="1"/>
  <pageMargins left="1" right="1" top="0.75" bottom="0.75" header="0.3" footer="0.3"/>
  <pageSetup scale="9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21</vt:i4>
      </vt:variant>
    </vt:vector>
  </HeadingPairs>
  <TitlesOfParts>
    <vt:vector size="28" baseType="lpstr">
      <vt:lpstr>Title Page</vt:lpstr>
      <vt:lpstr>Inputs</vt:lpstr>
      <vt:lpstr>Phase I</vt:lpstr>
      <vt:lpstr>Phase II</vt:lpstr>
      <vt:lpstr>Phase III</vt:lpstr>
      <vt:lpstr>Phase IV</vt:lpstr>
      <vt:lpstr>System</vt:lpstr>
      <vt:lpstr>Feed</vt:lpstr>
      <vt:lpstr>FeedI</vt:lpstr>
      <vt:lpstr>FeedII</vt:lpstr>
      <vt:lpstr>FeedIII</vt:lpstr>
      <vt:lpstr>FeedIV</vt:lpstr>
      <vt:lpstr>Gain1</vt:lpstr>
      <vt:lpstr>Gain2</vt:lpstr>
      <vt:lpstr>Gain3</vt:lpstr>
      <vt:lpstr>Gain4</vt:lpstr>
      <vt:lpstr>HerdSize</vt:lpstr>
      <vt:lpstr>Overhead</vt:lpstr>
      <vt:lpstr>PhaseII</vt:lpstr>
      <vt:lpstr>PhaseIII</vt:lpstr>
      <vt:lpstr>PhaseIV</vt:lpstr>
      <vt:lpstr>Inputs!Print_Area</vt:lpstr>
      <vt:lpstr>'Phase I'!Print_Area</vt:lpstr>
      <vt:lpstr>'Phase II'!Print_Area</vt:lpstr>
      <vt:lpstr>'Phase III'!Print_Area</vt:lpstr>
      <vt:lpstr>'Phase IV'!Print_Area</vt:lpstr>
      <vt:lpstr>System!Print_Area</vt:lpstr>
      <vt:lpstr>'Title Page'!Print_Area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2010-12-08T17:20:17Z</cp:lastPrinted>
  <dcterms:created xsi:type="dcterms:W3CDTF">2009-03-11T18:48:46Z</dcterms:created>
  <dcterms:modified xsi:type="dcterms:W3CDTF">2012-12-18T21:48:40Z</dcterms:modified>
</cp:coreProperties>
</file>